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Hulova\Documents\Stavby\Ulička\"/>
    </mc:Choice>
  </mc:AlternateContent>
  <xr:revisionPtr revIDLastSave="0" documentId="8_{B4513FD4-643D-4AD4-8376-698DC61E2587}" xr6:coauthVersionLast="47" xr6:coauthVersionMax="47" xr10:uidLastSave="{00000000-0000-0000-0000-000000000000}"/>
  <bookViews>
    <workbookView xWindow="2115" yWindow="2115" windowWidth="10785" windowHeight="11385" tabRatio="740" xr2:uid="{00000000-000D-0000-FFFF-FFFF00000000}"/>
  </bookViews>
  <sheets>
    <sheet name="Rekapitulace" sheetId="7" r:id="rId1"/>
    <sheet name="Ulička" sheetId="9" r:id="rId2"/>
    <sheet name="Plocha" sheetId="10" r:id="rId3"/>
    <sheet name="VRN" sheetId="2" r:id="rId4"/>
  </sheets>
  <definedNames>
    <definedName name="_xlnm.Print_Area" localSheetId="2">Plocha!$A$1:$F$54</definedName>
    <definedName name="_xlnm.Print_Area" localSheetId="1">Ulička!$A$1:$F$53</definedName>
  </definedNames>
  <calcPr calcId="191029"/>
</workbook>
</file>

<file path=xl/calcChain.xml><?xml version="1.0" encoding="utf-8"?>
<calcChain xmlns="http://schemas.openxmlformats.org/spreadsheetml/2006/main">
  <c r="F9" i="2" l="1"/>
  <c r="D44" i="10" l="1"/>
  <c r="F44" i="10" s="1"/>
  <c r="F42" i="10"/>
  <c r="F40" i="10"/>
  <c r="D38" i="10"/>
  <c r="F38" i="10" s="1"/>
  <c r="H21" i="10"/>
  <c r="J21" i="10" s="1"/>
  <c r="N20" i="10"/>
  <c r="P20" i="10" s="1"/>
  <c r="F20" i="10"/>
  <c r="J14" i="10"/>
  <c r="H15" i="10" s="1"/>
  <c r="J15" i="10" s="1"/>
  <c r="D16" i="10"/>
  <c r="N16" i="10" s="1"/>
  <c r="D12" i="10"/>
  <c r="D14" i="10" s="1"/>
  <c r="N14" i="10" s="1"/>
  <c r="D10" i="10"/>
  <c r="N10" i="10" s="1"/>
  <c r="D12" i="9"/>
  <c r="N12" i="10" l="1"/>
  <c r="P12" i="10" s="1"/>
  <c r="D25" i="10" s="1"/>
  <c r="P14" i="10"/>
  <c r="F14" i="10"/>
  <c r="F48" i="9"/>
  <c r="D42" i="9"/>
  <c r="D46" i="9" s="1"/>
  <c r="F46" i="9" s="1"/>
  <c r="D38" i="9"/>
  <c r="N20" i="9"/>
  <c r="P20" i="9" s="1"/>
  <c r="D16" i="9"/>
  <c r="N16" i="9" s="1"/>
  <c r="P16" i="9" s="1"/>
  <c r="J14" i="9"/>
  <c r="H15" i="9" s="1"/>
  <c r="J15" i="9" s="1"/>
  <c r="D10" i="9"/>
  <c r="N10" i="9" s="1"/>
  <c r="F49" i="10"/>
  <c r="F47" i="10"/>
  <c r="D35" i="10"/>
  <c r="F35" i="10" s="1"/>
  <c r="F33" i="10"/>
  <c r="J16" i="10"/>
  <c r="H17" i="10" s="1"/>
  <c r="J17" i="10" s="1"/>
  <c r="J12" i="10"/>
  <c r="H13" i="10" s="1"/>
  <c r="J13" i="10" s="1"/>
  <c r="H11" i="10"/>
  <c r="J11" i="10" s="1"/>
  <c r="P10" i="10"/>
  <c r="F10" i="10"/>
  <c r="B4" i="10"/>
  <c r="B3" i="10"/>
  <c r="B2" i="10"/>
  <c r="D14" i="9"/>
  <c r="F14" i="9" s="1"/>
  <c r="F11" i="2"/>
  <c r="F25" i="10" l="1"/>
  <c r="D30" i="10"/>
  <c r="F30" i="10" s="1"/>
  <c r="F18" i="10"/>
  <c r="N12" i="9"/>
  <c r="P12" i="9" s="1"/>
  <c r="D25" i="9" s="1"/>
  <c r="N14" i="9"/>
  <c r="P14" i="9" s="1"/>
  <c r="F16" i="10"/>
  <c r="P16" i="10"/>
  <c r="D23" i="10" s="1"/>
  <c r="D28" i="10" s="1"/>
  <c r="F28" i="10" s="1"/>
  <c r="F12" i="10"/>
  <c r="F38" i="9"/>
  <c r="P10" i="9"/>
  <c r="F23" i="10" l="1"/>
  <c r="D23" i="9"/>
  <c r="D28" i="9" s="1"/>
  <c r="F44" i="9"/>
  <c r="F33" i="9"/>
  <c r="H43" i="9"/>
  <c r="J43" i="9" s="1"/>
  <c r="J16" i="9"/>
  <c r="H17" i="9" s="1"/>
  <c r="J17" i="9" s="1"/>
  <c r="J12" i="9"/>
  <c r="H13" i="9" s="1"/>
  <c r="J13" i="9" s="1"/>
  <c r="F12" i="9"/>
  <c r="H11" i="9"/>
  <c r="J11" i="9" s="1"/>
  <c r="F10" i="9"/>
  <c r="B4" i="9"/>
  <c r="B3" i="9"/>
  <c r="B2" i="9"/>
  <c r="F17" i="2"/>
  <c r="F13" i="2"/>
  <c r="F52" i="10" l="1"/>
  <c r="F40" i="9"/>
  <c r="F20" i="9"/>
  <c r="H21" i="9"/>
  <c r="J21" i="9" s="1"/>
  <c r="F16" i="9"/>
  <c r="F35" i="9"/>
  <c r="F18" i="9"/>
  <c r="F42" i="9"/>
  <c r="F53" i="10" l="1"/>
  <c r="D14" i="7"/>
  <c r="F25" i="9"/>
  <c r="F28" i="9"/>
  <c r="F23" i="9"/>
  <c r="F54" i="10" l="1"/>
  <c r="F14" i="7" s="1"/>
  <c r="E14" i="7"/>
  <c r="D30" i="9"/>
  <c r="F30" i="9" s="1"/>
  <c r="F51" i="9" s="1"/>
  <c r="D12" i="7" s="1"/>
  <c r="F52" i="9" l="1"/>
  <c r="E12" i="7" s="1"/>
  <c r="B3" i="2"/>
  <c r="F15" i="2"/>
  <c r="B4" i="2"/>
  <c r="F7" i="2"/>
  <c r="F53" i="9" l="1"/>
  <c r="F12" i="7" s="1"/>
  <c r="F20" i="2"/>
  <c r="D16" i="7" s="1"/>
  <c r="D19" i="7" s="1"/>
  <c r="F21" i="2" l="1"/>
  <c r="E16" i="7" s="1"/>
  <c r="F22" i="2" l="1"/>
  <c r="F16" i="7" s="1"/>
</calcChain>
</file>

<file path=xl/sharedStrings.xml><?xml version="1.0" encoding="utf-8"?>
<sst xmlns="http://schemas.openxmlformats.org/spreadsheetml/2006/main" count="325" uniqueCount="142">
  <si>
    <t>ks</t>
  </si>
  <si>
    <t>m</t>
  </si>
  <si>
    <t>kpl</t>
  </si>
  <si>
    <t>1.01</t>
  </si>
  <si>
    <t>1.02</t>
  </si>
  <si>
    <t>m2</t>
  </si>
  <si>
    <t>1.03</t>
  </si>
  <si>
    <t>1.04</t>
  </si>
  <si>
    <t>1.05</t>
  </si>
  <si>
    <t>m3</t>
  </si>
  <si>
    <t>tun</t>
  </si>
  <si>
    <t>1.06</t>
  </si>
  <si>
    <t>1.07</t>
  </si>
  <si>
    <t>bm</t>
  </si>
  <si>
    <t>t</t>
  </si>
  <si>
    <t>č. pol.</t>
  </si>
  <si>
    <t>počet.j.</t>
  </si>
  <si>
    <t>j.</t>
  </si>
  <si>
    <t>j.c.</t>
  </si>
  <si>
    <t>celk.c.</t>
  </si>
  <si>
    <t>Popis / specifikace pokložky</t>
  </si>
  <si>
    <t>DPH</t>
  </si>
  <si>
    <t>Oddíl:</t>
  </si>
  <si>
    <t>Stavba:</t>
  </si>
  <si>
    <t>Název stavby:</t>
  </si>
  <si>
    <t>Lokalita stavby:</t>
  </si>
  <si>
    <t>Investor:</t>
  </si>
  <si>
    <t>Projektant:</t>
  </si>
  <si>
    <t>Uchazeč:</t>
  </si>
  <si>
    <t>VRN</t>
  </si>
  <si>
    <t>1.08</t>
  </si>
  <si>
    <t>1.12</t>
  </si>
  <si>
    <t>1.14</t>
  </si>
  <si>
    <t>1.15</t>
  </si>
  <si>
    <t>1.16</t>
  </si>
  <si>
    <t>Místo:</t>
  </si>
  <si>
    <t>DPH 21%</t>
  </si>
  <si>
    <t>CENA</t>
  </si>
  <si>
    <t>s DPH</t>
  </si>
  <si>
    <t>Za uchazeče zpracoval:</t>
  </si>
  <si>
    <t>ODDÍL PROJEKTU</t>
  </si>
  <si>
    <t>Dne, razítko, podpis</t>
  </si>
  <si>
    <t>CELKEM NABÍDKA (bez DPH)</t>
  </si>
  <si>
    <t>VEDLEJŠÍ ROZPOČTOVÉ NÁKLADY</t>
  </si>
  <si>
    <t>VEDLEJŠÍ ROZPOČTOVÉ NÁKLADY CELKEM (bez DPH)</t>
  </si>
  <si>
    <t>VEDLEJŠÍ ROZPOČTOVÉ NÁKLADY CELKEM (s DPH)</t>
  </si>
  <si>
    <t>Ing. Lukáš Morávek, v Cihelně 437, Hostouň u Prahy, 273 53</t>
  </si>
  <si>
    <t>REKAPITULACE ROZPOČTU / CENOVÉ NABÍDKY</t>
  </si>
  <si>
    <t>ASF</t>
  </si>
  <si>
    <t>BET</t>
  </si>
  <si>
    <t>ZEM+KAM</t>
  </si>
  <si>
    <t>Odvoz vybouraných betonových konstrukcí na skládku do vzdálenosti 10km, popřípadě dle Zhotovitele. Dlažba, beton, obrubníky, lože pro obrubníky. Vypočteno a odměřeno z CADu.</t>
  </si>
  <si>
    <t>BET+ZB</t>
  </si>
  <si>
    <t>Obec Hostouň</t>
  </si>
  <si>
    <t>1.17</t>
  </si>
  <si>
    <t>Úprava pláně se zhutněním malou mechanizací</t>
  </si>
  <si>
    <t>CELKEM LOKALITA 2 (bez DPH)</t>
  </si>
  <si>
    <t>CELKEM LOKALITA 2 (s DPH)</t>
  </si>
  <si>
    <t>Výšková úprava povrchových znaků IS - šachta</t>
  </si>
  <si>
    <t>Vvýšková úprava rámu s pokopem kanalizační šachty do 15cm.</t>
  </si>
  <si>
    <t>Vvýšková úprava šoupátkového poklopu do 15cm. Vyborání, podbetonování, fixace rychletuhnoucím betonem.</t>
  </si>
  <si>
    <t>1.09</t>
  </si>
  <si>
    <t>1.10</t>
  </si>
  <si>
    <t>1.13</t>
  </si>
  <si>
    <t>1.18</t>
  </si>
  <si>
    <t>1.19</t>
  </si>
  <si>
    <t>1.20</t>
  </si>
  <si>
    <t>Silniční obrubník</t>
  </si>
  <si>
    <t>Pokládka betonových obrubníků silničních do betonového lože</t>
  </si>
  <si>
    <t>Čištění komunikací</t>
  </si>
  <si>
    <t>Opatření k zajištění čistoty komunikací.</t>
  </si>
  <si>
    <t>Zařízení staveniště</t>
  </si>
  <si>
    <t>Náklady, související s provozem staveniště, ostraha strojů, mobilní WC, hrazení, oplocení.</t>
  </si>
  <si>
    <t>Výšková úprava povrchových znaků IS - šoupě</t>
  </si>
  <si>
    <t>Odstranění vegetace</t>
  </si>
  <si>
    <t>zemina s vegetací</t>
  </si>
  <si>
    <t>zemina směsná</t>
  </si>
  <si>
    <t>Dodávka obrubníků CS Beton T, nebo alternativních.</t>
  </si>
  <si>
    <t>Zajištění zaměření skutečného provedení ploch, geodetický výpočet provedené plochy opravy vozovky pro kontrolu fakturace.</t>
  </si>
  <si>
    <t>Link mapy.cz:</t>
  </si>
  <si>
    <t>Označení staveniště, DIO</t>
  </si>
  <si>
    <t>Označení a uzavření staveniště</t>
  </si>
  <si>
    <t>Oprava Uličky - Hostouň u Prahy</t>
  </si>
  <si>
    <t>2.01</t>
  </si>
  <si>
    <t>2.02</t>
  </si>
  <si>
    <t>2.03</t>
  </si>
  <si>
    <t>2.04</t>
  </si>
  <si>
    <t>Měřické práce během výstavby</t>
  </si>
  <si>
    <t>Geodetické práce</t>
  </si>
  <si>
    <t>Výškové vytýčení opravy a obrubníků dle stávajícího stavu, výškové modelace nivelety vozovky.</t>
  </si>
  <si>
    <t>Oprava ulice Ulička</t>
  </si>
  <si>
    <t>https://mapy.cz/zakladni?vlastni-body&amp;x=14.2034068&amp;y=50.1152112&amp;z=18&amp;ut=Ulice%20Uli%C4%8Dka&amp;uc=9gU-0xYEUv&amp;ud=Uli%C4%8Dka%2C%20Hostou%C5%88%2C%20Kladno</t>
  </si>
  <si>
    <t>Odstranění stávajícího asfaltového povrchu tl. 100mm</t>
  </si>
  <si>
    <t>Odstranění stávajícího povrchu v tloušče 100mm, nakládka na dopravní prostředek.  Odečteno ze ZW CADu, 65% celkové plochy.</t>
  </si>
  <si>
    <t>Asfalty</t>
  </si>
  <si>
    <t>Odstranění stávajících konstrukcí - směsná zemina</t>
  </si>
  <si>
    <t>Odstranění travního porostu a zeminy v tloušťce 25cm, rostoucího v ulici podél obrub, nakládka na dopravní prostředek. 20% z celkové plochy.</t>
  </si>
  <si>
    <t>Odstranění stávajícího asfaltového povrchu tl. 60mm</t>
  </si>
  <si>
    <t>Odstranění stávajícího povrchu v tloušče 60mm, nakládka na dopravní prostředek.  Odečteno ze ZW CADu, 65% celkové plochy.</t>
  </si>
  <si>
    <t>Odstranění podkladních vrstev pod asfaltovými tl. 190mm</t>
  </si>
  <si>
    <t>Odtěžení podkladu do hloubky 19cm, nakládka na dopravní prostředek. Rezerva pro sanaci podloží v 65% plochy. Štěrk, recyklát, popřípadě směs.</t>
  </si>
  <si>
    <t>Odtěžení podkladu do hloubky 25cm, nakládka na dopravní prostředek. Místa nezpevněná a bez vegetace, 15% celkové plochy. Štěrk, recyklát, popřípadě směs</t>
  </si>
  <si>
    <t>Plošná úprava zemní pláně se zhutněním, ruční vibrační mechanizací.</t>
  </si>
  <si>
    <t>Výkop rýhy pro uložení drenáže</t>
  </si>
  <si>
    <t>Rýha 30cm x 20cm, výkop, nakládka na dopravní prostředek.</t>
  </si>
  <si>
    <t>Vodorovná doprava odtěženého materiálu do 10km - zemina s vegetací a směsná</t>
  </si>
  <si>
    <t>Odvoz odtěžené zeminy na skládku do vzdálenosti 10km, popřípadě dle Zhotovitele. Odtěžená zemina s vegetací a směsný zemina..</t>
  </si>
  <si>
    <t>Vodorovná doprava vybouraného materiálu do 10km - asfaltové vrstvy</t>
  </si>
  <si>
    <t>Poplatek za uložení na skládku - zemina s vegetací a směsná</t>
  </si>
  <si>
    <t>Poplatek za uložení na skládku - skládkovné - směsná zemina s vegetací.</t>
  </si>
  <si>
    <t>Poplatek za uložení na skládku - asfaltový materiál</t>
  </si>
  <si>
    <t>Poplatek za uložení na skládku - skládkovné. Vybourané asfaltové vrstvy.</t>
  </si>
  <si>
    <t>Pokládka betonových obrubníků zahradních do betonového lože</t>
  </si>
  <si>
    <t>Pokládka betonových obrubníků komplet včetně dodávky betonového potěru, zapatkování a přípravy podloží pro pokládku.</t>
  </si>
  <si>
    <t>Zahradní obrubník</t>
  </si>
  <si>
    <t>Dodávka obrubníků .</t>
  </si>
  <si>
    <t>Zřízení drenáže š. 0,3m, hl. 0,2m</t>
  </si>
  <si>
    <t>Geotextilie 100g/m2, výplň ze štěrku 16/32, korugovaná trubka DN100. Kompletní provedení.</t>
  </si>
  <si>
    <t>Štěrkodrť 0/32 tl. 150mm</t>
  </si>
  <si>
    <t>Zřízení vozovkové vrstvy ze štěrkodrti 0/32 v tloušťce 150mm</t>
  </si>
  <si>
    <t>Pokládka zámkové dlažby 60mm</t>
  </si>
  <si>
    <t>Pokládka dlažby do lože z DTK 4/8 40mm (včetně lože) a včetně zapískování.</t>
  </si>
  <si>
    <t>Pokládka dlažby tl. 80mm</t>
  </si>
  <si>
    <t>Pokládka dlažby do lože z DTK 4/8 40mm (včetně lože) a včetně zapískování.Dlažba CSB QUADRO VEGETAČNÍ</t>
  </si>
  <si>
    <t>Zámková dlažba 60mm</t>
  </si>
  <si>
    <t>Dodávka dlažby na staveniště. Dlažba CS Beton obdelník tl. 60mm šedá.</t>
  </si>
  <si>
    <t>Zámková dlažba vegetační 80mm</t>
  </si>
  <si>
    <t>Dodávka dlažby na staveniště. Dlažba CS Beton Quadro vegetační.</t>
  </si>
  <si>
    <t>Oprava odstavné plochy</t>
  </si>
  <si>
    <t>Odstranění podkladních vrstev pod asfaltovými tl. 270mm</t>
  </si>
  <si>
    <t>Odstranění travního porostu a zeminy v tloušťce 37cm, rostoucího v ulici podél obrub, nakládka na dopravní prostředek. 10% z celkové plochy.</t>
  </si>
  <si>
    <t>Odtěžení podkladu do hloubky 37cm, nakládka na dopravní prostředek. Rezerva pro sanaci podloží v 15% plochy. Štěrk, recyklát, popřípadě směs</t>
  </si>
  <si>
    <t>Odvoz vybouraných betonových konstrukcí na skládku do vzdálenosti 10km, popřípadě dle Zhotovitele. Vypočteno a odměřeno z CADu.</t>
  </si>
  <si>
    <t>Pokládka betonových obrubníků komplet včetně dodávky betonového potěru, zapatkování a přípravy podloží.</t>
  </si>
  <si>
    <t>Štěrkodrť 0/63 tl. 250mm</t>
  </si>
  <si>
    <t>Zřízení vozovkové vrstvy ze štěrkodrti 0/63 v tloušťce 250mm</t>
  </si>
  <si>
    <t>Ulička</t>
  </si>
  <si>
    <t>Odstavná plocha</t>
  </si>
  <si>
    <t>2.05</t>
  </si>
  <si>
    <t>2.06</t>
  </si>
  <si>
    <t>Vytýčení inženýrských sítí</t>
  </si>
  <si>
    <t>Přípravné práce před zahájením stavby - zažádání o průběh sítí v on-line aplikacích správců, vytýčení průběhu sítí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</si>
</sst>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4" fontId="2" fillId="2" borderId="1" xfId="1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10" fillId="0" borderId="2" xfId="0" applyFont="1" applyBorder="1"/>
    <xf numFmtId="0" fontId="6" fillId="3" borderId="0" xfId="0" applyFont="1" applyFill="1" applyAlignment="1">
      <alignment horizontal="left"/>
    </xf>
    <xf numFmtId="4" fontId="6" fillId="3" borderId="0" xfId="0" applyNumberFormat="1" applyFont="1" applyFill="1" applyAlignment="1">
      <alignment horizontal="center"/>
    </xf>
    <xf numFmtId="0" fontId="0" fillId="3" borderId="0" xfId="0" applyFill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6" fillId="0" borderId="0" xfId="0" applyNumberFormat="1" applyFont="1"/>
    <xf numFmtId="0" fontId="0" fillId="0" borderId="0" xfId="0" applyProtection="1"/>
    <xf numFmtId="0" fontId="4" fillId="0" borderId="1" xfId="0" applyFont="1" applyBorder="1" applyProtection="1"/>
    <xf numFmtId="0" fontId="0" fillId="3" borderId="0" xfId="0" applyFill="1" applyProtection="1"/>
    <xf numFmtId="0" fontId="4" fillId="0" borderId="1" xfId="0" applyFont="1" applyBorder="1" applyAlignment="1" applyProtection="1">
      <alignment horizontal="center"/>
    </xf>
    <xf numFmtId="0" fontId="1" fillId="0" borderId="1" xfId="1" applyFont="1" applyBorder="1" applyProtection="1"/>
    <xf numFmtId="0" fontId="1" fillId="0" borderId="1" xfId="1" applyFont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</xf>
    <xf numFmtId="4" fontId="1" fillId="0" borderId="1" xfId="1" applyNumberFormat="1" applyBorder="1" applyAlignment="1" applyProtection="1">
      <alignment horizontal="center"/>
    </xf>
    <xf numFmtId="0" fontId="1" fillId="0" borderId="0" xfId="1" applyProtection="1"/>
    <xf numFmtId="0" fontId="1" fillId="0" borderId="11" xfId="1" applyBorder="1" applyProtection="1"/>
    <xf numFmtId="0" fontId="1" fillId="0" borderId="12" xfId="1" applyBorder="1" applyProtection="1"/>
    <xf numFmtId="0" fontId="1" fillId="0" borderId="13" xfId="1" applyBorder="1" applyProtection="1"/>
    <xf numFmtId="0" fontId="1" fillId="0" borderId="0" xfId="1" applyAlignment="1" applyProtection="1">
      <alignment wrapText="1"/>
    </xf>
    <xf numFmtId="0" fontId="3" fillId="0" borderId="1" xfId="1" applyFont="1" applyBorder="1" applyAlignment="1" applyProtection="1">
      <alignment horizontal="right" wrapText="1"/>
    </xf>
    <xf numFmtId="0" fontId="1" fillId="4" borderId="1" xfId="1" applyFill="1" applyBorder="1" applyAlignment="1" applyProtection="1">
      <alignment horizontal="center"/>
    </xf>
    <xf numFmtId="4" fontId="1" fillId="4" borderId="1" xfId="1" applyNumberFormat="1" applyFill="1" applyBorder="1" applyAlignment="1" applyProtection="1">
      <alignment horizontal="center"/>
    </xf>
    <xf numFmtId="0" fontId="1" fillId="0" borderId="14" xfId="1" applyBorder="1" applyProtection="1"/>
    <xf numFmtId="0" fontId="1" fillId="0" borderId="2" xfId="1" applyBorder="1" applyProtection="1"/>
    <xf numFmtId="0" fontId="1" fillId="0" borderId="15" xfId="1" applyBorder="1" applyProtection="1"/>
    <xf numFmtId="4" fontId="6" fillId="0" borderId="1" xfId="0" applyNumberFormat="1" applyFont="1" applyBorder="1" applyProtection="1"/>
    <xf numFmtId="4" fontId="9" fillId="0" borderId="1" xfId="1" applyNumberFormat="1" applyFont="1" applyBorder="1" applyAlignment="1" applyProtection="1">
      <alignment horizontal="center"/>
    </xf>
    <xf numFmtId="4" fontId="6" fillId="0" borderId="0" xfId="0" applyNumberFormat="1" applyFont="1" applyAlignment="1">
      <alignment horizontal="right"/>
    </xf>
    <xf numFmtId="0" fontId="0" fillId="3" borderId="0" xfId="0" applyFill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4" fontId="6" fillId="0" borderId="20" xfId="0" applyNumberFormat="1" applyFont="1" applyBorder="1" applyProtection="1"/>
    <xf numFmtId="4" fontId="9" fillId="0" borderId="21" xfId="1" applyNumberFormat="1" applyFont="1" applyBorder="1" applyAlignment="1" applyProtection="1">
      <alignment horizontal="center"/>
    </xf>
    <xf numFmtId="4" fontId="0" fillId="0" borderId="0" xfId="0" applyNumberFormat="1"/>
    <xf numFmtId="0" fontId="12" fillId="0" borderId="0" xfId="3" applyProtection="1"/>
    <xf numFmtId="0" fontId="2" fillId="0" borderId="1" xfId="0" applyFont="1" applyBorder="1" applyAlignment="1" applyProtection="1">
      <alignment wrapText="1"/>
    </xf>
    <xf numFmtId="0" fontId="7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12" fillId="0" borderId="1" xfId="3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 wrapText="1"/>
    </xf>
    <xf numFmtId="49" fontId="1" fillId="5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49" fontId="1" fillId="5" borderId="22" xfId="1" applyNumberFormat="1" applyFont="1" applyFill="1" applyBorder="1" applyAlignment="1" applyProtection="1">
      <alignment horizontal="center" vertical="center"/>
    </xf>
    <xf numFmtId="49" fontId="1" fillId="5" borderId="23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19" xfId="0" applyFont="1" applyBorder="1" applyAlignment="1" applyProtection="1">
      <alignment horizontal="left"/>
    </xf>
  </cellXfs>
  <cellStyles count="4">
    <cellStyle name="Excel Built-in Normal" xfId="1" xr:uid="{00000000-0005-0000-0000-000000000000}"/>
    <cellStyle name="Hypertextový odkaz" xfId="3" builtinId="8"/>
    <cellStyle name="Normální" xfId="0" builtinId="0"/>
    <cellStyle name="Normální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apy.cz/zakladni?vlastni-body&amp;x=14.2034068&amp;y=50.1152112&amp;z=18&amp;ut=Ulice%20Uli%C4%8Dka&amp;uc=9gU-0xYEUv&amp;ud=Uli%C4%8Dka%2C%20Hostou%C5%88%2C%20Kladn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apy.cz/zakladni?vlastni-body&amp;x=14.2034068&amp;y=50.1152112&amp;z=18&amp;ut=Ulice%20Uli%C4%8Dka&amp;uc=9gU-0xYEUv&amp;ud=Uli%C4%8Dka%2C%20Hostou%C5%88%2C%20Kladn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workbookViewId="0">
      <selection activeCell="A4" sqref="A4"/>
    </sheetView>
  </sheetViews>
  <sheetFormatPr defaultRowHeight="15" x14ac:dyDescent="0.25"/>
  <cols>
    <col min="1" max="1" width="38.42578125" customWidth="1"/>
    <col min="2" max="2" width="14" customWidth="1"/>
    <col min="3" max="3" width="6.5703125" customWidth="1"/>
    <col min="4" max="4" width="12.85546875" customWidth="1"/>
    <col min="5" max="5" width="12" customWidth="1"/>
    <col min="6" max="6" width="14.5703125" customWidth="1"/>
    <col min="9" max="9" width="11.42578125" bestFit="1" customWidth="1"/>
  </cols>
  <sheetData>
    <row r="1" spans="1:9" ht="21" x14ac:dyDescent="0.35">
      <c r="A1" s="52" t="s">
        <v>47</v>
      </c>
      <c r="B1" s="52"/>
      <c r="C1" s="52"/>
      <c r="D1" s="52"/>
      <c r="E1" s="52"/>
      <c r="F1" s="52"/>
    </row>
    <row r="3" spans="1:9" ht="28.5" customHeight="1" x14ac:dyDescent="0.25">
      <c r="A3" s="1" t="s">
        <v>24</v>
      </c>
      <c r="B3" s="55" t="s">
        <v>82</v>
      </c>
      <c r="C3" s="56"/>
      <c r="D3" s="56"/>
      <c r="E3" s="56"/>
      <c r="F3" s="57"/>
    </row>
    <row r="4" spans="1:9" x14ac:dyDescent="0.25">
      <c r="A4" t="s">
        <v>25</v>
      </c>
      <c r="B4" t="s">
        <v>53</v>
      </c>
    </row>
    <row r="5" spans="1:9" x14ac:dyDescent="0.25">
      <c r="A5" t="s">
        <v>26</v>
      </c>
      <c r="B5" t="s">
        <v>53</v>
      </c>
    </row>
    <row r="6" spans="1:9" x14ac:dyDescent="0.25">
      <c r="A6" t="s">
        <v>27</v>
      </c>
      <c r="B6" t="s">
        <v>46</v>
      </c>
    </row>
    <row r="8" spans="1:9" x14ac:dyDescent="0.25">
      <c r="A8" t="s">
        <v>28</v>
      </c>
      <c r="B8" s="53"/>
      <c r="C8" s="53"/>
      <c r="D8" s="53"/>
      <c r="E8" s="53"/>
      <c r="F8" s="53"/>
    </row>
    <row r="9" spans="1:9" x14ac:dyDescent="0.25">
      <c r="A9" t="s">
        <v>39</v>
      </c>
      <c r="B9" s="53"/>
      <c r="C9" s="53"/>
      <c r="D9" s="53"/>
      <c r="E9" s="53"/>
      <c r="F9" s="53"/>
    </row>
    <row r="11" spans="1:9" ht="15.75" x14ac:dyDescent="0.25">
      <c r="A11" s="6" t="s">
        <v>40</v>
      </c>
      <c r="B11" s="7"/>
      <c r="C11" s="7"/>
      <c r="D11" s="5" t="s">
        <v>37</v>
      </c>
      <c r="E11" s="5" t="s">
        <v>21</v>
      </c>
      <c r="F11" s="5" t="s">
        <v>38</v>
      </c>
    </row>
    <row r="12" spans="1:9" ht="15.75" x14ac:dyDescent="0.25">
      <c r="A12" s="54" t="s">
        <v>136</v>
      </c>
      <c r="B12" s="54"/>
      <c r="C12" s="54"/>
      <c r="D12" s="44">
        <f>Ulička!F51</f>
        <v>0</v>
      </c>
      <c r="E12" s="3">
        <f>Ulička!F52</f>
        <v>0</v>
      </c>
      <c r="F12" s="42">
        <f>Ulička!F53</f>
        <v>0</v>
      </c>
    </row>
    <row r="13" spans="1:9" ht="15.75" x14ac:dyDescent="0.25">
      <c r="A13" s="8"/>
      <c r="B13" s="8"/>
      <c r="C13" s="8"/>
      <c r="D13" s="45"/>
      <c r="E13" s="9"/>
      <c r="F13" s="9"/>
    </row>
    <row r="14" spans="1:9" ht="15.75" x14ac:dyDescent="0.25">
      <c r="A14" s="54" t="s">
        <v>137</v>
      </c>
      <c r="B14" s="54"/>
      <c r="C14" s="54"/>
      <c r="D14" s="44">
        <f>Plocha!F52</f>
        <v>0</v>
      </c>
      <c r="E14" s="3">
        <f>Plocha!F53</f>
        <v>0</v>
      </c>
      <c r="F14" s="42">
        <f>Plocha!F54</f>
        <v>0</v>
      </c>
    </row>
    <row r="15" spans="1:9" ht="15.75" x14ac:dyDescent="0.25">
      <c r="A15" s="8"/>
      <c r="B15" s="8"/>
      <c r="C15" s="8"/>
      <c r="D15" s="45"/>
      <c r="E15" s="9"/>
      <c r="F15" s="9"/>
    </row>
    <row r="16" spans="1:9" ht="15.75" x14ac:dyDescent="0.25">
      <c r="A16" s="54" t="s">
        <v>29</v>
      </c>
      <c r="B16" s="54"/>
      <c r="C16" s="54"/>
      <c r="D16" s="44">
        <f>VRN!F20</f>
        <v>0</v>
      </c>
      <c r="E16" s="3">
        <f>VRN!F21</f>
        <v>0</v>
      </c>
      <c r="F16" s="20">
        <f>VRN!F22</f>
        <v>0</v>
      </c>
      <c r="I16" s="49"/>
    </row>
    <row r="17" spans="1:6" x14ac:dyDescent="0.25">
      <c r="A17" s="10"/>
      <c r="B17" s="10"/>
      <c r="C17" s="10"/>
      <c r="D17" s="46"/>
      <c r="E17" s="43"/>
      <c r="F17" s="10"/>
    </row>
    <row r="19" spans="1:6" ht="21" x14ac:dyDescent="0.35">
      <c r="A19" s="58" t="s">
        <v>42</v>
      </c>
      <c r="B19" s="58"/>
      <c r="C19" s="58"/>
      <c r="D19" s="59">
        <f>D12+D14+D16</f>
        <v>0</v>
      </c>
      <c r="E19" s="60"/>
      <c r="F19" s="60"/>
    </row>
    <row r="25" spans="1:6" ht="15.75" x14ac:dyDescent="0.25">
      <c r="B25" s="4" t="s">
        <v>41</v>
      </c>
    </row>
    <row r="26" spans="1:6" ht="15.75" thickBot="1" x14ac:dyDescent="0.3"/>
    <row r="27" spans="1:6" x14ac:dyDescent="0.25">
      <c r="B27" s="12"/>
      <c r="C27" s="13"/>
      <c r="D27" s="13"/>
      <c r="E27" s="13"/>
      <c r="F27" s="14"/>
    </row>
    <row r="28" spans="1:6" x14ac:dyDescent="0.25">
      <c r="B28" s="15"/>
      <c r="C28" s="11"/>
      <c r="D28" s="11"/>
      <c r="E28" s="11"/>
      <c r="F28" s="16"/>
    </row>
    <row r="29" spans="1:6" x14ac:dyDescent="0.25">
      <c r="B29" s="15"/>
      <c r="C29" s="11"/>
      <c r="D29" s="11"/>
      <c r="E29" s="11"/>
      <c r="F29" s="16"/>
    </row>
    <row r="30" spans="1:6" x14ac:dyDescent="0.25">
      <c r="B30" s="15"/>
      <c r="C30" s="11"/>
      <c r="D30" s="11"/>
      <c r="E30" s="11"/>
      <c r="F30" s="16"/>
    </row>
    <row r="31" spans="1:6" x14ac:dyDescent="0.25">
      <c r="B31" s="15"/>
      <c r="C31" s="11"/>
      <c r="D31" s="11"/>
      <c r="E31" s="11"/>
      <c r="F31" s="16"/>
    </row>
    <row r="32" spans="1:6" x14ac:dyDescent="0.25">
      <c r="B32" s="15"/>
      <c r="C32" s="11"/>
      <c r="D32" s="11"/>
      <c r="E32" s="11"/>
      <c r="F32" s="16"/>
    </row>
    <row r="33" spans="2:6" x14ac:dyDescent="0.25">
      <c r="B33" s="15"/>
      <c r="C33" s="11"/>
      <c r="D33" s="11"/>
      <c r="E33" s="11"/>
      <c r="F33" s="16"/>
    </row>
    <row r="34" spans="2:6" ht="15.75" thickBot="1" x14ac:dyDescent="0.3">
      <c r="B34" s="17"/>
      <c r="C34" s="18"/>
      <c r="D34" s="18"/>
      <c r="E34" s="18"/>
      <c r="F34" s="19"/>
    </row>
  </sheetData>
  <mergeCells count="9">
    <mergeCell ref="A1:F1"/>
    <mergeCell ref="B8:F8"/>
    <mergeCell ref="A12:C12"/>
    <mergeCell ref="B3:F3"/>
    <mergeCell ref="A19:C19"/>
    <mergeCell ref="D19:F19"/>
    <mergeCell ref="A16:C16"/>
    <mergeCell ref="B9:F9"/>
    <mergeCell ref="A14:C14"/>
  </mergeCells>
  <phoneticPr fontId="11" type="noConversion"/>
  <pageMargins left="0.25" right="0.25" top="0.75" bottom="0.75" header="0.3" footer="0.3"/>
  <pageSetup paperSize="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3"/>
  <sheetViews>
    <sheetView view="pageBreakPreview" topLeftCell="A30" zoomScale="85" zoomScaleNormal="85" zoomScaleSheetLayoutView="85" workbookViewId="0">
      <selection activeCell="E36" sqref="E36"/>
    </sheetView>
  </sheetViews>
  <sheetFormatPr defaultColWidth="9.140625" defaultRowHeight="15" x14ac:dyDescent="0.25"/>
  <cols>
    <col min="1" max="1" width="8.42578125" style="21" customWidth="1"/>
    <col min="2" max="2" width="72.28515625" style="21" customWidth="1"/>
    <col min="3" max="5" width="9.140625" style="21"/>
    <col min="6" max="6" width="13.7109375" style="21" customWidth="1"/>
    <col min="7" max="7" width="41.5703125" style="21" hidden="1" customWidth="1"/>
    <col min="8" max="11" width="9.140625" style="21" hidden="1" customWidth="1"/>
    <col min="12" max="12" width="10.5703125" style="21" hidden="1" customWidth="1"/>
    <col min="13" max="23" width="9.140625" style="21"/>
    <col min="24" max="24" width="10.28515625" style="21" bestFit="1" customWidth="1"/>
    <col min="25" max="16384" width="9.140625" style="21"/>
  </cols>
  <sheetData>
    <row r="1" spans="1:18" ht="10.5" customHeight="1" x14ac:dyDescent="0.25"/>
    <row r="2" spans="1:18" x14ac:dyDescent="0.25">
      <c r="A2" s="22" t="s">
        <v>26</v>
      </c>
      <c r="B2" s="62" t="str">
        <f>Rekapitulace!B5</f>
        <v>Obec Hostouň</v>
      </c>
      <c r="C2" s="62"/>
      <c r="D2" s="62"/>
      <c r="E2" s="62"/>
      <c r="F2" s="62"/>
    </row>
    <row r="3" spans="1:18" x14ac:dyDescent="0.25">
      <c r="A3" s="22" t="s">
        <v>23</v>
      </c>
      <c r="B3" s="63" t="str">
        <f>Rekapitulace!B3</f>
        <v>Oprava Uličky - Hostouň u Prahy</v>
      </c>
      <c r="C3" s="64"/>
      <c r="D3" s="64"/>
      <c r="E3" s="64"/>
      <c r="F3" s="65"/>
    </row>
    <row r="4" spans="1:18" x14ac:dyDescent="0.25">
      <c r="A4" s="22" t="s">
        <v>35</v>
      </c>
      <c r="B4" s="62" t="str">
        <f>Rekapitulace!B4</f>
        <v>Obec Hostouň</v>
      </c>
      <c r="C4" s="62"/>
      <c r="D4" s="62"/>
      <c r="E4" s="62"/>
      <c r="F4" s="62"/>
    </row>
    <row r="5" spans="1:18" ht="21" x14ac:dyDescent="0.35">
      <c r="A5" s="22" t="s">
        <v>22</v>
      </c>
      <c r="B5" s="66" t="s">
        <v>90</v>
      </c>
      <c r="C5" s="66"/>
      <c r="D5" s="66"/>
      <c r="E5" s="66"/>
      <c r="F5" s="66"/>
    </row>
    <row r="6" spans="1:18" ht="39" customHeight="1" x14ac:dyDescent="0.35">
      <c r="A6" s="51" t="s">
        <v>79</v>
      </c>
      <c r="B6" s="67" t="s">
        <v>91</v>
      </c>
      <c r="C6" s="68"/>
      <c r="D6" s="68"/>
      <c r="E6" s="68"/>
      <c r="F6" s="68"/>
      <c r="N6" s="50"/>
    </row>
    <row r="7" spans="1:18" x14ac:dyDescent="0.25">
      <c r="A7" s="23"/>
      <c r="B7" s="23"/>
      <c r="C7" s="23"/>
      <c r="D7" s="23"/>
      <c r="E7" s="23"/>
      <c r="F7" s="23"/>
    </row>
    <row r="8" spans="1:18" x14ac:dyDescent="0.25">
      <c r="A8" s="23"/>
      <c r="B8" s="23"/>
      <c r="C8" s="23"/>
      <c r="D8" s="23"/>
      <c r="E8" s="23"/>
      <c r="F8" s="23"/>
    </row>
    <row r="9" spans="1:18" x14ac:dyDescent="0.25">
      <c r="A9" s="24" t="s">
        <v>15</v>
      </c>
      <c r="B9" s="22" t="s">
        <v>20</v>
      </c>
      <c r="C9" s="24" t="s">
        <v>17</v>
      </c>
      <c r="D9" s="24" t="s">
        <v>16</v>
      </c>
      <c r="E9" s="24" t="s">
        <v>18</v>
      </c>
      <c r="F9" s="24" t="s">
        <v>19</v>
      </c>
    </row>
    <row r="10" spans="1:18" s="29" customFormat="1" x14ac:dyDescent="0.25">
      <c r="A10" s="61" t="s">
        <v>3</v>
      </c>
      <c r="B10" s="25" t="s">
        <v>74</v>
      </c>
      <c r="C10" s="26" t="s">
        <v>5</v>
      </c>
      <c r="D10" s="27">
        <f>0.2*160.5</f>
        <v>32.1</v>
      </c>
      <c r="E10" s="2"/>
      <c r="F10" s="28">
        <f>D10*E10</f>
        <v>0</v>
      </c>
      <c r="H10" s="30"/>
      <c r="I10" s="31"/>
      <c r="J10" s="31"/>
      <c r="K10" s="32"/>
      <c r="L10" s="33"/>
      <c r="N10" s="29">
        <f>D10*0.25</f>
        <v>8.0250000000000004</v>
      </c>
      <c r="O10" s="29" t="s">
        <v>9</v>
      </c>
      <c r="P10" s="29">
        <f>N10*2</f>
        <v>16.05</v>
      </c>
      <c r="Q10" s="29" t="s">
        <v>14</v>
      </c>
      <c r="R10" s="29" t="s">
        <v>75</v>
      </c>
    </row>
    <row r="11" spans="1:18" s="29" customFormat="1" ht="30" customHeight="1" x14ac:dyDescent="0.25">
      <c r="A11" s="61"/>
      <c r="B11" s="34" t="s">
        <v>96</v>
      </c>
      <c r="C11" s="35"/>
      <c r="D11" s="35"/>
      <c r="E11" s="36"/>
      <c r="F11" s="36"/>
      <c r="H11" s="37">
        <f>D10*0.06</f>
        <v>1.9259999999999999</v>
      </c>
      <c r="I11" s="38" t="s">
        <v>9</v>
      </c>
      <c r="J11" s="38">
        <f>H11*2.5</f>
        <v>4.8149999999999995</v>
      </c>
      <c r="K11" s="39" t="s">
        <v>10</v>
      </c>
      <c r="L11" s="33" t="s">
        <v>48</v>
      </c>
    </row>
    <row r="12" spans="1:18" s="29" customFormat="1" x14ac:dyDescent="0.25">
      <c r="A12" s="61" t="s">
        <v>4</v>
      </c>
      <c r="B12" s="25" t="s">
        <v>97</v>
      </c>
      <c r="C12" s="26" t="s">
        <v>5</v>
      </c>
      <c r="D12" s="27">
        <f>0.65*160.5</f>
        <v>104.325</v>
      </c>
      <c r="E12" s="2"/>
      <c r="F12" s="28">
        <f>D12*E12</f>
        <v>0</v>
      </c>
      <c r="H12" s="30">
        <v>404.3</v>
      </c>
      <c r="I12" s="31" t="s">
        <v>13</v>
      </c>
      <c r="J12" s="31">
        <f>H12*0.3</f>
        <v>121.28999999999999</v>
      </c>
      <c r="K12" s="32" t="s">
        <v>5</v>
      </c>
      <c r="L12" s="33"/>
      <c r="N12" s="29">
        <f>D12*0.06</f>
        <v>6.2595000000000001</v>
      </c>
      <c r="O12" s="29" t="s">
        <v>9</v>
      </c>
      <c r="P12" s="29">
        <f>N12*2.5</f>
        <v>15.64875</v>
      </c>
      <c r="Q12" s="29" t="s">
        <v>14</v>
      </c>
      <c r="R12" s="29" t="s">
        <v>94</v>
      </c>
    </row>
    <row r="13" spans="1:18" s="29" customFormat="1" ht="39.75" customHeight="1" x14ac:dyDescent="0.25">
      <c r="A13" s="61"/>
      <c r="B13" s="34" t="s">
        <v>98</v>
      </c>
      <c r="C13" s="35"/>
      <c r="D13" s="35"/>
      <c r="E13" s="36"/>
      <c r="F13" s="36"/>
      <c r="H13" s="37">
        <f>J12*0.1</f>
        <v>12.129</v>
      </c>
      <c r="I13" s="38" t="s">
        <v>9</v>
      </c>
      <c r="J13" s="38">
        <f>H13*2.5</f>
        <v>30.322499999999998</v>
      </c>
      <c r="K13" s="39" t="s">
        <v>10</v>
      </c>
      <c r="L13" s="33" t="s">
        <v>48</v>
      </c>
    </row>
    <row r="14" spans="1:18" s="29" customFormat="1" x14ac:dyDescent="0.25">
      <c r="A14" s="61" t="s">
        <v>6</v>
      </c>
      <c r="B14" s="25" t="s">
        <v>99</v>
      </c>
      <c r="C14" s="26" t="s">
        <v>5</v>
      </c>
      <c r="D14" s="27">
        <f>D12</f>
        <v>104.325</v>
      </c>
      <c r="E14" s="2"/>
      <c r="F14" s="28">
        <f>D14*E14</f>
        <v>0</v>
      </c>
      <c r="H14" s="30">
        <v>404.3</v>
      </c>
      <c r="I14" s="31" t="s">
        <v>13</v>
      </c>
      <c r="J14" s="31">
        <f>H14*0.3</f>
        <v>121.28999999999999</v>
      </c>
      <c r="K14" s="32" t="s">
        <v>5</v>
      </c>
      <c r="L14" s="33"/>
      <c r="N14" s="29">
        <f>D14*0.2</f>
        <v>20.865000000000002</v>
      </c>
      <c r="O14" s="29" t="s">
        <v>9</v>
      </c>
      <c r="P14" s="29">
        <f>N14*2</f>
        <v>41.730000000000004</v>
      </c>
      <c r="Q14" s="29" t="s">
        <v>14</v>
      </c>
      <c r="R14" s="29" t="s">
        <v>76</v>
      </c>
    </row>
    <row r="15" spans="1:18" s="29" customFormat="1" ht="39.75" customHeight="1" x14ac:dyDescent="0.25">
      <c r="A15" s="61"/>
      <c r="B15" s="34" t="s">
        <v>100</v>
      </c>
      <c r="C15" s="35"/>
      <c r="D15" s="35"/>
      <c r="E15" s="36"/>
      <c r="F15" s="36"/>
      <c r="H15" s="37">
        <f>J14*0.1</f>
        <v>12.129</v>
      </c>
      <c r="I15" s="38" t="s">
        <v>9</v>
      </c>
      <c r="J15" s="38">
        <f>H15*2.5</f>
        <v>30.322499999999998</v>
      </c>
      <c r="K15" s="39" t="s">
        <v>10</v>
      </c>
      <c r="L15" s="33" t="s">
        <v>48</v>
      </c>
    </row>
    <row r="16" spans="1:18" s="29" customFormat="1" x14ac:dyDescent="0.25">
      <c r="A16" s="61" t="s">
        <v>7</v>
      </c>
      <c r="B16" s="25" t="s">
        <v>95</v>
      </c>
      <c r="C16" s="26" t="s">
        <v>5</v>
      </c>
      <c r="D16" s="27">
        <f>0.15*160.5</f>
        <v>24.074999999999999</v>
      </c>
      <c r="E16" s="2"/>
      <c r="F16" s="28">
        <f>D16*E16</f>
        <v>0</v>
      </c>
      <c r="H16" s="30">
        <v>404.3</v>
      </c>
      <c r="I16" s="31" t="s">
        <v>13</v>
      </c>
      <c r="J16" s="31">
        <f>H16*0.3</f>
        <v>121.28999999999999</v>
      </c>
      <c r="K16" s="32" t="s">
        <v>5</v>
      </c>
      <c r="L16" s="33"/>
      <c r="N16" s="29">
        <f>D16*0.25</f>
        <v>6.0187499999999998</v>
      </c>
      <c r="O16" s="29" t="s">
        <v>9</v>
      </c>
      <c r="P16" s="29">
        <f>N16*2</f>
        <v>12.0375</v>
      </c>
      <c r="Q16" s="29" t="s">
        <v>14</v>
      </c>
      <c r="R16" s="29" t="s">
        <v>76</v>
      </c>
    </row>
    <row r="17" spans="1:18" s="29" customFormat="1" ht="30.75" customHeight="1" x14ac:dyDescent="0.25">
      <c r="A17" s="61"/>
      <c r="B17" s="34" t="s">
        <v>101</v>
      </c>
      <c r="C17" s="35"/>
      <c r="D17" s="35"/>
      <c r="E17" s="36"/>
      <c r="F17" s="36"/>
      <c r="H17" s="37">
        <f>J16*0.1</f>
        <v>12.129</v>
      </c>
      <c r="I17" s="38" t="s">
        <v>9</v>
      </c>
      <c r="J17" s="38">
        <f>H17*2.5</f>
        <v>30.322499999999998</v>
      </c>
      <c r="K17" s="39" t="s">
        <v>10</v>
      </c>
      <c r="L17" s="33" t="s">
        <v>48</v>
      </c>
    </row>
    <row r="18" spans="1:18" x14ac:dyDescent="0.25">
      <c r="A18" s="61" t="s">
        <v>8</v>
      </c>
      <c r="B18" s="25" t="s">
        <v>55</v>
      </c>
      <c r="C18" s="26" t="s">
        <v>5</v>
      </c>
      <c r="D18" s="27">
        <v>160.5</v>
      </c>
      <c r="E18" s="2"/>
      <c r="F18" s="28">
        <f>D18*E18</f>
        <v>0</v>
      </c>
    </row>
    <row r="19" spans="1:18" x14ac:dyDescent="0.25">
      <c r="A19" s="61"/>
      <c r="B19" s="34" t="s">
        <v>102</v>
      </c>
      <c r="C19" s="35"/>
      <c r="D19" s="35"/>
      <c r="E19" s="36"/>
      <c r="F19" s="36"/>
    </row>
    <row r="20" spans="1:18" s="29" customFormat="1" x14ac:dyDescent="0.25">
      <c r="A20" s="61" t="s">
        <v>11</v>
      </c>
      <c r="B20" s="25" t="s">
        <v>103</v>
      </c>
      <c r="C20" s="26" t="s">
        <v>1</v>
      </c>
      <c r="D20" s="27">
        <v>51</v>
      </c>
      <c r="E20" s="2"/>
      <c r="F20" s="28">
        <f>D20*E20</f>
        <v>0</v>
      </c>
      <c r="H20" s="30"/>
      <c r="I20" s="31"/>
      <c r="J20" s="31"/>
      <c r="K20" s="32"/>
      <c r="L20" s="33"/>
      <c r="N20" s="29">
        <f>D20*0.3*0.2</f>
        <v>3.06</v>
      </c>
      <c r="O20" s="29" t="s">
        <v>9</v>
      </c>
      <c r="P20" s="29">
        <f>N20*2</f>
        <v>6.12</v>
      </c>
      <c r="Q20" s="29" t="s">
        <v>14</v>
      </c>
      <c r="R20" s="29" t="s">
        <v>76</v>
      </c>
    </row>
    <row r="21" spans="1:18" s="29" customFormat="1" ht="29.25" customHeight="1" x14ac:dyDescent="0.25">
      <c r="A21" s="61"/>
      <c r="B21" s="34" t="s">
        <v>104</v>
      </c>
      <c r="C21" s="35"/>
      <c r="D21" s="35"/>
      <c r="E21" s="36"/>
      <c r="F21" s="36"/>
      <c r="H21" s="37">
        <f>D20*0.06</f>
        <v>3.06</v>
      </c>
      <c r="I21" s="38" t="s">
        <v>9</v>
      </c>
      <c r="J21" s="38">
        <f>H21*2.2</f>
        <v>6.7320000000000011</v>
      </c>
      <c r="K21" s="39" t="s">
        <v>10</v>
      </c>
      <c r="L21" s="33" t="s">
        <v>49</v>
      </c>
    </row>
    <row r="22" spans="1:18" x14ac:dyDescent="0.25">
      <c r="A22" s="23"/>
      <c r="B22" s="23"/>
      <c r="C22" s="23"/>
      <c r="D22" s="23"/>
      <c r="E22" s="23"/>
      <c r="F22" s="23"/>
    </row>
    <row r="23" spans="1:18" s="29" customFormat="1" x14ac:dyDescent="0.25">
      <c r="A23" s="61" t="s">
        <v>12</v>
      </c>
      <c r="B23" s="25" t="s">
        <v>105</v>
      </c>
      <c r="C23" s="26" t="s">
        <v>14</v>
      </c>
      <c r="D23" s="27">
        <f>P10+P14+P16+P20</f>
        <v>75.9375</v>
      </c>
      <c r="E23" s="2"/>
      <c r="F23" s="28">
        <f>D23*E23</f>
        <v>0</v>
      </c>
      <c r="G23" s="29" t="s">
        <v>50</v>
      </c>
      <c r="L23" s="33"/>
    </row>
    <row r="24" spans="1:18" s="29" customFormat="1" ht="41.25" customHeight="1" x14ac:dyDescent="0.25">
      <c r="A24" s="61"/>
      <c r="B24" s="34" t="s">
        <v>106</v>
      </c>
      <c r="C24" s="35"/>
      <c r="D24" s="35"/>
      <c r="E24" s="36"/>
      <c r="F24" s="36"/>
      <c r="L24" s="33"/>
    </row>
    <row r="25" spans="1:18" s="29" customFormat="1" x14ac:dyDescent="0.25">
      <c r="A25" s="61" t="s">
        <v>30</v>
      </c>
      <c r="B25" s="25" t="s">
        <v>107</v>
      </c>
      <c r="C25" s="26" t="s">
        <v>14</v>
      </c>
      <c r="D25" s="27">
        <f>P12</f>
        <v>15.64875</v>
      </c>
      <c r="E25" s="2"/>
      <c r="F25" s="28">
        <f>D25*E25</f>
        <v>0</v>
      </c>
      <c r="G25" s="29" t="s">
        <v>52</v>
      </c>
      <c r="L25" s="33"/>
    </row>
    <row r="26" spans="1:18" s="29" customFormat="1" ht="41.25" customHeight="1" x14ac:dyDescent="0.25">
      <c r="A26" s="61"/>
      <c r="B26" s="34" t="s">
        <v>132</v>
      </c>
      <c r="C26" s="35"/>
      <c r="D26" s="35"/>
      <c r="E26" s="36"/>
      <c r="F26" s="36"/>
      <c r="L26" s="33"/>
    </row>
    <row r="27" spans="1:18" x14ac:dyDescent="0.25">
      <c r="A27" s="23"/>
      <c r="B27" s="23"/>
      <c r="C27" s="23"/>
      <c r="D27" s="23"/>
      <c r="E27" s="23"/>
      <c r="F27" s="23"/>
    </row>
    <row r="28" spans="1:18" s="29" customFormat="1" x14ac:dyDescent="0.25">
      <c r="A28" s="61" t="s">
        <v>61</v>
      </c>
      <c r="B28" s="25" t="s">
        <v>108</v>
      </c>
      <c r="C28" s="26" t="s">
        <v>14</v>
      </c>
      <c r="D28" s="27">
        <f>D23</f>
        <v>75.9375</v>
      </c>
      <c r="E28" s="2"/>
      <c r="F28" s="28">
        <f>D28*E28</f>
        <v>0</v>
      </c>
      <c r="G28" s="29" t="s">
        <v>50</v>
      </c>
      <c r="L28" s="33"/>
    </row>
    <row r="29" spans="1:18" s="29" customFormat="1" ht="24.75" customHeight="1" x14ac:dyDescent="0.25">
      <c r="A29" s="61"/>
      <c r="B29" s="34" t="s">
        <v>109</v>
      </c>
      <c r="C29" s="35"/>
      <c r="D29" s="35"/>
      <c r="E29" s="36"/>
      <c r="F29" s="36"/>
      <c r="L29" s="33"/>
    </row>
    <row r="30" spans="1:18" s="29" customFormat="1" x14ac:dyDescent="0.25">
      <c r="A30" s="61" t="s">
        <v>62</v>
      </c>
      <c r="B30" s="25" t="s">
        <v>110</v>
      </c>
      <c r="C30" s="26" t="s">
        <v>14</v>
      </c>
      <c r="D30" s="27">
        <f>D25</f>
        <v>15.64875</v>
      </c>
      <c r="E30" s="2"/>
      <c r="F30" s="28">
        <f>D30*E30</f>
        <v>0</v>
      </c>
      <c r="G30" s="29" t="s">
        <v>52</v>
      </c>
      <c r="L30" s="33"/>
    </row>
    <row r="31" spans="1:18" s="29" customFormat="1" ht="21.75" customHeight="1" x14ac:dyDescent="0.25">
      <c r="A31" s="61"/>
      <c r="B31" s="34" t="s">
        <v>111</v>
      </c>
      <c r="C31" s="35"/>
      <c r="D31" s="35"/>
      <c r="E31" s="36"/>
      <c r="F31" s="36"/>
      <c r="L31" s="33"/>
    </row>
    <row r="32" spans="1:18" x14ac:dyDescent="0.25">
      <c r="A32" s="23"/>
      <c r="B32" s="23"/>
      <c r="C32" s="23"/>
      <c r="D32" s="23"/>
      <c r="E32" s="23"/>
      <c r="F32" s="23"/>
    </row>
    <row r="33" spans="1:12" s="29" customFormat="1" x14ac:dyDescent="0.25">
      <c r="A33" s="61" t="s">
        <v>31</v>
      </c>
      <c r="B33" s="25" t="s">
        <v>112</v>
      </c>
      <c r="C33" s="26" t="s">
        <v>1</v>
      </c>
      <c r="D33" s="27">
        <v>36.5</v>
      </c>
      <c r="E33" s="2"/>
      <c r="F33" s="28">
        <f>D33*E33</f>
        <v>0</v>
      </c>
      <c r="G33" s="29" t="s">
        <v>50</v>
      </c>
      <c r="L33" s="33"/>
    </row>
    <row r="34" spans="1:12" s="29" customFormat="1" ht="26.25" customHeight="1" x14ac:dyDescent="0.25">
      <c r="A34" s="61"/>
      <c r="B34" s="34" t="s">
        <v>113</v>
      </c>
      <c r="C34" s="35"/>
      <c r="D34" s="35"/>
      <c r="E34" s="36"/>
      <c r="F34" s="36"/>
      <c r="L34" s="33"/>
    </row>
    <row r="35" spans="1:12" s="29" customFormat="1" x14ac:dyDescent="0.25">
      <c r="A35" s="61" t="s">
        <v>63</v>
      </c>
      <c r="B35" s="25" t="s">
        <v>114</v>
      </c>
      <c r="C35" s="26" t="s">
        <v>1</v>
      </c>
      <c r="D35" s="27">
        <v>36.5</v>
      </c>
      <c r="E35" s="2"/>
      <c r="F35" s="28">
        <f>D35*E35</f>
        <v>0</v>
      </c>
      <c r="G35" s="29" t="s">
        <v>50</v>
      </c>
      <c r="L35" s="33"/>
    </row>
    <row r="36" spans="1:12" s="29" customFormat="1" ht="19.5" customHeight="1" x14ac:dyDescent="0.25">
      <c r="A36" s="61"/>
      <c r="B36" s="34" t="s">
        <v>115</v>
      </c>
      <c r="C36" s="35"/>
      <c r="D36" s="35"/>
      <c r="E36" s="36"/>
      <c r="F36" s="36"/>
      <c r="L36" s="33"/>
    </row>
    <row r="37" spans="1:12" x14ac:dyDescent="0.25">
      <c r="A37" s="23"/>
      <c r="B37" s="23"/>
      <c r="C37" s="23"/>
      <c r="D37" s="23"/>
      <c r="E37" s="23"/>
      <c r="F37" s="23"/>
    </row>
    <row r="38" spans="1:12" x14ac:dyDescent="0.25">
      <c r="A38" s="61" t="s">
        <v>32</v>
      </c>
      <c r="B38" s="25" t="s">
        <v>116</v>
      </c>
      <c r="C38" s="26" t="s">
        <v>1</v>
      </c>
      <c r="D38" s="27">
        <f>D20</f>
        <v>51</v>
      </c>
      <c r="E38" s="2"/>
      <c r="F38" s="28">
        <f>D38*E38</f>
        <v>0</v>
      </c>
    </row>
    <row r="39" spans="1:12" x14ac:dyDescent="0.25">
      <c r="A39" s="61"/>
      <c r="B39" s="34" t="s">
        <v>117</v>
      </c>
      <c r="C39" s="35"/>
      <c r="D39" s="35"/>
      <c r="E39" s="36"/>
      <c r="F39" s="36"/>
    </row>
    <row r="40" spans="1:12" s="29" customFormat="1" x14ac:dyDescent="0.25">
      <c r="A40" s="69" t="s">
        <v>33</v>
      </c>
      <c r="B40" s="25" t="s">
        <v>118</v>
      </c>
      <c r="C40" s="26" t="s">
        <v>5</v>
      </c>
      <c r="D40" s="27">
        <v>186.1</v>
      </c>
      <c r="E40" s="2"/>
      <c r="F40" s="28">
        <f>D40*E40</f>
        <v>0</v>
      </c>
      <c r="G40" s="29" t="s">
        <v>50</v>
      </c>
      <c r="L40" s="33"/>
    </row>
    <row r="41" spans="1:12" s="29" customFormat="1" ht="22.5" customHeight="1" x14ac:dyDescent="0.25">
      <c r="A41" s="69"/>
      <c r="B41" s="34" t="s">
        <v>119</v>
      </c>
      <c r="C41" s="35"/>
      <c r="D41" s="35"/>
      <c r="E41" s="36"/>
      <c r="F41" s="36"/>
      <c r="L41" s="33"/>
    </row>
    <row r="42" spans="1:12" s="29" customFormat="1" x14ac:dyDescent="0.25">
      <c r="A42" s="69" t="s">
        <v>34</v>
      </c>
      <c r="B42" s="25" t="s">
        <v>120</v>
      </c>
      <c r="C42" s="26" t="s">
        <v>5</v>
      </c>
      <c r="D42" s="27">
        <f>186.1-20.4</f>
        <v>165.7</v>
      </c>
      <c r="E42" s="2"/>
      <c r="F42" s="28">
        <f>D42*E42</f>
        <v>0</v>
      </c>
      <c r="H42" s="30"/>
      <c r="I42" s="31"/>
      <c r="J42" s="31"/>
      <c r="K42" s="32"/>
      <c r="L42" s="33"/>
    </row>
    <row r="43" spans="1:12" s="29" customFormat="1" ht="23.25" customHeight="1" x14ac:dyDescent="0.25">
      <c r="A43" s="69"/>
      <c r="B43" s="34" t="s">
        <v>121</v>
      </c>
      <c r="C43" s="35"/>
      <c r="D43" s="35"/>
      <c r="E43" s="36"/>
      <c r="F43" s="36"/>
      <c r="H43" s="37">
        <f>D42*0.06</f>
        <v>9.9419999999999984</v>
      </c>
      <c r="I43" s="38" t="s">
        <v>9</v>
      </c>
      <c r="J43" s="38">
        <f>H43*2.5</f>
        <v>24.854999999999997</v>
      </c>
      <c r="K43" s="39" t="s">
        <v>10</v>
      </c>
      <c r="L43" s="33" t="s">
        <v>48</v>
      </c>
    </row>
    <row r="44" spans="1:12" s="29" customFormat="1" x14ac:dyDescent="0.25">
      <c r="A44" s="69" t="s">
        <v>54</v>
      </c>
      <c r="B44" s="25" t="s">
        <v>122</v>
      </c>
      <c r="C44" s="26" t="s">
        <v>5</v>
      </c>
      <c r="D44" s="27">
        <v>20.399999999999999</v>
      </c>
      <c r="E44" s="2"/>
      <c r="F44" s="28">
        <f>D44*E44</f>
        <v>0</v>
      </c>
      <c r="G44" s="29" t="s">
        <v>52</v>
      </c>
      <c r="L44" s="33"/>
    </row>
    <row r="45" spans="1:12" s="29" customFormat="1" ht="36" customHeight="1" x14ac:dyDescent="0.25">
      <c r="A45" s="69"/>
      <c r="B45" s="34" t="s">
        <v>123</v>
      </c>
      <c r="C45" s="35"/>
      <c r="D45" s="35"/>
      <c r="E45" s="36"/>
      <c r="F45" s="36"/>
      <c r="L45" s="33"/>
    </row>
    <row r="46" spans="1:12" s="29" customFormat="1" x14ac:dyDescent="0.25">
      <c r="A46" s="73" t="s">
        <v>64</v>
      </c>
      <c r="B46" s="25" t="s">
        <v>124</v>
      </c>
      <c r="C46" s="26" t="s">
        <v>5</v>
      </c>
      <c r="D46" s="27">
        <f>D42</f>
        <v>165.7</v>
      </c>
      <c r="E46" s="2"/>
      <c r="F46" s="28">
        <f>D46*E46</f>
        <v>0</v>
      </c>
      <c r="G46" s="29" t="s">
        <v>50</v>
      </c>
      <c r="L46" s="33"/>
    </row>
    <row r="47" spans="1:12" s="29" customFormat="1" ht="21.75" customHeight="1" x14ac:dyDescent="0.25">
      <c r="A47" s="74"/>
      <c r="B47" s="34" t="s">
        <v>125</v>
      </c>
      <c r="C47" s="35"/>
      <c r="D47" s="35"/>
      <c r="E47" s="36"/>
      <c r="F47" s="36"/>
      <c r="L47" s="33"/>
    </row>
    <row r="48" spans="1:12" s="29" customFormat="1" x14ac:dyDescent="0.25">
      <c r="A48" s="73" t="s">
        <v>66</v>
      </c>
      <c r="B48" s="25" t="s">
        <v>126</v>
      </c>
      <c r="C48" s="26" t="s">
        <v>5</v>
      </c>
      <c r="D48" s="27">
        <v>20.399999999999999</v>
      </c>
      <c r="E48" s="2"/>
      <c r="F48" s="28">
        <f>D48*E48</f>
        <v>0</v>
      </c>
      <c r="G48" s="29" t="s">
        <v>52</v>
      </c>
      <c r="L48" s="33"/>
    </row>
    <row r="49" spans="1:12" s="29" customFormat="1" ht="30" customHeight="1" x14ac:dyDescent="0.25">
      <c r="A49" s="74"/>
      <c r="B49" s="34" t="s">
        <v>127</v>
      </c>
      <c r="C49" s="35"/>
      <c r="D49" s="35"/>
      <c r="E49" s="36"/>
      <c r="F49" s="36"/>
      <c r="L49" s="33"/>
    </row>
    <row r="50" spans="1:12" ht="15.75" thickBot="1" x14ac:dyDescent="0.3"/>
    <row r="51" spans="1:12" ht="16.5" thickBot="1" x14ac:dyDescent="0.3">
      <c r="B51" s="70" t="s">
        <v>56</v>
      </c>
      <c r="C51" s="62"/>
      <c r="D51" s="62"/>
      <c r="E51" s="71"/>
      <c r="F51" s="47">
        <f>SUM(F10:F49)</f>
        <v>0</v>
      </c>
    </row>
    <row r="52" spans="1:12" ht="15.75" thickBot="1" x14ac:dyDescent="0.3">
      <c r="B52" s="72" t="s">
        <v>36</v>
      </c>
      <c r="C52" s="72"/>
      <c r="D52" s="72"/>
      <c r="E52" s="72"/>
      <c r="F52" s="48">
        <f>F51*0.21</f>
        <v>0</v>
      </c>
    </row>
    <row r="53" spans="1:12" ht="16.5" thickBot="1" x14ac:dyDescent="0.3">
      <c r="B53" s="70" t="s">
        <v>57</v>
      </c>
      <c r="C53" s="62"/>
      <c r="D53" s="62"/>
      <c r="E53" s="71"/>
      <c r="F53" s="47">
        <f>F51+F52</f>
        <v>0</v>
      </c>
    </row>
  </sheetData>
  <mergeCells count="26">
    <mergeCell ref="B51:E51"/>
    <mergeCell ref="B52:E52"/>
    <mergeCell ref="B53:E53"/>
    <mergeCell ref="A46:A47"/>
    <mergeCell ref="A48:A49"/>
    <mergeCell ref="A28:A29"/>
    <mergeCell ref="A30:A31"/>
    <mergeCell ref="A40:A41"/>
    <mergeCell ref="A42:A43"/>
    <mergeCell ref="A44:A45"/>
    <mergeCell ref="A33:A34"/>
    <mergeCell ref="A35:A36"/>
    <mergeCell ref="A38:A39"/>
    <mergeCell ref="A16:A17"/>
    <mergeCell ref="A18:A19"/>
    <mergeCell ref="A20:A21"/>
    <mergeCell ref="A23:A24"/>
    <mergeCell ref="A25:A26"/>
    <mergeCell ref="A14:A15"/>
    <mergeCell ref="A12:A13"/>
    <mergeCell ref="B2:F2"/>
    <mergeCell ref="B3:F3"/>
    <mergeCell ref="B4:F4"/>
    <mergeCell ref="B5:F5"/>
    <mergeCell ref="A10:A11"/>
    <mergeCell ref="B6:F6"/>
  </mergeCells>
  <hyperlinks>
    <hyperlink ref="B6" r:id="rId1" xr:uid="{00000000-0004-0000-0100-000000000000}"/>
  </hyperlinks>
  <pageMargins left="0.25" right="0.25" top="0.75" bottom="0.75" header="0.3" footer="0.3"/>
  <pageSetup paperSize="9" scale="81" fitToHeight="0" orientation="portrait" horizontalDpi="4294967293" verticalDpi="4294967293" r:id="rId2"/>
  <headerFooter>
    <oddHeader>&amp;CLokalita 1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4"/>
  <sheetViews>
    <sheetView view="pageBreakPreview" topLeftCell="A33" zoomScale="85" zoomScaleNormal="85" zoomScaleSheetLayoutView="85" workbookViewId="0">
      <selection activeCell="E40" sqref="E40:E49"/>
    </sheetView>
  </sheetViews>
  <sheetFormatPr defaultColWidth="9.140625" defaultRowHeight="15" x14ac:dyDescent="0.25"/>
  <cols>
    <col min="1" max="1" width="8.42578125" style="21" customWidth="1"/>
    <col min="2" max="2" width="67.140625" style="21" customWidth="1"/>
    <col min="3" max="5" width="9.140625" style="21"/>
    <col min="6" max="6" width="13.7109375" style="21" customWidth="1"/>
    <col min="7" max="7" width="41.5703125" style="21" hidden="1" customWidth="1"/>
    <col min="8" max="11" width="9.140625" style="21" hidden="1" customWidth="1"/>
    <col min="12" max="12" width="10.5703125" style="21" hidden="1" customWidth="1"/>
    <col min="13" max="23" width="9.140625" style="21"/>
    <col min="24" max="24" width="10.28515625" style="21" bestFit="1" customWidth="1"/>
    <col min="25" max="16384" width="9.140625" style="21"/>
  </cols>
  <sheetData>
    <row r="1" spans="1:18" ht="10.5" customHeight="1" x14ac:dyDescent="0.25"/>
    <row r="2" spans="1:18" x14ac:dyDescent="0.25">
      <c r="A2" s="22" t="s">
        <v>26</v>
      </c>
      <c r="B2" s="62" t="str">
        <f>Rekapitulace!B5</f>
        <v>Obec Hostouň</v>
      </c>
      <c r="C2" s="62"/>
      <c r="D2" s="62"/>
      <c r="E2" s="62"/>
      <c r="F2" s="62"/>
    </row>
    <row r="3" spans="1:18" x14ac:dyDescent="0.25">
      <c r="A3" s="22" t="s">
        <v>23</v>
      </c>
      <c r="B3" s="63" t="str">
        <f>Rekapitulace!B3</f>
        <v>Oprava Uličky - Hostouň u Prahy</v>
      </c>
      <c r="C3" s="64"/>
      <c r="D3" s="64"/>
      <c r="E3" s="64"/>
      <c r="F3" s="65"/>
    </row>
    <row r="4" spans="1:18" x14ac:dyDescent="0.25">
      <c r="A4" s="22" t="s">
        <v>35</v>
      </c>
      <c r="B4" s="62" t="str">
        <f>Rekapitulace!B4</f>
        <v>Obec Hostouň</v>
      </c>
      <c r="C4" s="62"/>
      <c r="D4" s="62"/>
      <c r="E4" s="62"/>
      <c r="F4" s="62"/>
    </row>
    <row r="5" spans="1:18" ht="21" x14ac:dyDescent="0.35">
      <c r="A5" s="22" t="s">
        <v>22</v>
      </c>
      <c r="B5" s="66" t="s">
        <v>128</v>
      </c>
      <c r="C5" s="66"/>
      <c r="D5" s="66"/>
      <c r="E5" s="66"/>
      <c r="F5" s="66"/>
    </row>
    <row r="6" spans="1:18" ht="39" customHeight="1" x14ac:dyDescent="0.35">
      <c r="A6" s="51" t="s">
        <v>79</v>
      </c>
      <c r="B6" s="67" t="s">
        <v>91</v>
      </c>
      <c r="C6" s="68"/>
      <c r="D6" s="68"/>
      <c r="E6" s="68"/>
      <c r="F6" s="68"/>
      <c r="N6" s="50"/>
    </row>
    <row r="7" spans="1:18" x14ac:dyDescent="0.25">
      <c r="A7" s="23"/>
      <c r="B7" s="23"/>
      <c r="C7" s="23"/>
      <c r="D7" s="23"/>
      <c r="E7" s="23"/>
      <c r="F7" s="23"/>
    </row>
    <row r="8" spans="1:18" x14ac:dyDescent="0.25">
      <c r="A8" s="23"/>
      <c r="B8" s="23"/>
      <c r="C8" s="23"/>
      <c r="D8" s="23"/>
      <c r="E8" s="23"/>
      <c r="F8" s="23"/>
    </row>
    <row r="9" spans="1:18" x14ac:dyDescent="0.25">
      <c r="A9" s="24" t="s">
        <v>15</v>
      </c>
      <c r="B9" s="22" t="s">
        <v>20</v>
      </c>
      <c r="C9" s="24" t="s">
        <v>17</v>
      </c>
      <c r="D9" s="24" t="s">
        <v>16</v>
      </c>
      <c r="E9" s="24" t="s">
        <v>18</v>
      </c>
      <c r="F9" s="24" t="s">
        <v>19</v>
      </c>
    </row>
    <row r="10" spans="1:18" s="29" customFormat="1" x14ac:dyDescent="0.25">
      <c r="A10" s="61" t="s">
        <v>3</v>
      </c>
      <c r="B10" s="25" t="s">
        <v>74</v>
      </c>
      <c r="C10" s="26" t="s">
        <v>5</v>
      </c>
      <c r="D10" s="27">
        <f>0.1*186.1</f>
        <v>18.61</v>
      </c>
      <c r="E10" s="2"/>
      <c r="F10" s="28">
        <f>D10*E10</f>
        <v>0</v>
      </c>
      <c r="H10" s="30"/>
      <c r="I10" s="31"/>
      <c r="J10" s="31"/>
      <c r="K10" s="32"/>
      <c r="L10" s="33"/>
      <c r="N10" s="29">
        <f>D10*0.37</f>
        <v>6.8856999999999999</v>
      </c>
      <c r="O10" s="29" t="s">
        <v>9</v>
      </c>
      <c r="P10" s="29">
        <f>N10*2</f>
        <v>13.7714</v>
      </c>
      <c r="Q10" s="29" t="s">
        <v>14</v>
      </c>
      <c r="R10" s="29" t="s">
        <v>75</v>
      </c>
    </row>
    <row r="11" spans="1:18" s="29" customFormat="1" ht="30" customHeight="1" x14ac:dyDescent="0.25">
      <c r="A11" s="61"/>
      <c r="B11" s="34" t="s">
        <v>130</v>
      </c>
      <c r="C11" s="35"/>
      <c r="D11" s="35"/>
      <c r="E11" s="36"/>
      <c r="F11" s="36"/>
      <c r="H11" s="37">
        <f>D10*0.06</f>
        <v>1.1165999999999998</v>
      </c>
      <c r="I11" s="38" t="s">
        <v>9</v>
      </c>
      <c r="J11" s="38">
        <f>H11*2.5</f>
        <v>2.7914999999999996</v>
      </c>
      <c r="K11" s="39" t="s">
        <v>10</v>
      </c>
      <c r="L11" s="33" t="s">
        <v>48</v>
      </c>
    </row>
    <row r="12" spans="1:18" s="29" customFormat="1" x14ac:dyDescent="0.25">
      <c r="A12" s="61" t="s">
        <v>4</v>
      </c>
      <c r="B12" s="25" t="s">
        <v>92</v>
      </c>
      <c r="C12" s="26" t="s">
        <v>5</v>
      </c>
      <c r="D12" s="27">
        <f>0.65*186.1</f>
        <v>120.965</v>
      </c>
      <c r="E12" s="2"/>
      <c r="F12" s="28">
        <f>D12*E12</f>
        <v>0</v>
      </c>
      <c r="H12" s="30">
        <v>404.3</v>
      </c>
      <c r="I12" s="31" t="s">
        <v>13</v>
      </c>
      <c r="J12" s="31">
        <f>H12*0.3</f>
        <v>121.28999999999999</v>
      </c>
      <c r="K12" s="32" t="s">
        <v>5</v>
      </c>
      <c r="L12" s="33"/>
      <c r="N12" s="29">
        <f>D12*0.1</f>
        <v>12.096500000000001</v>
      </c>
      <c r="O12" s="29" t="s">
        <v>9</v>
      </c>
      <c r="P12" s="29">
        <f>N12*2.35</f>
        <v>28.426775000000003</v>
      </c>
      <c r="Q12" s="29" t="s">
        <v>14</v>
      </c>
      <c r="R12" s="29" t="s">
        <v>94</v>
      </c>
    </row>
    <row r="13" spans="1:18" s="29" customFormat="1" ht="39.75" customHeight="1" x14ac:dyDescent="0.25">
      <c r="A13" s="61"/>
      <c r="B13" s="34" t="s">
        <v>93</v>
      </c>
      <c r="C13" s="35"/>
      <c r="D13" s="35"/>
      <c r="E13" s="36"/>
      <c r="F13" s="36"/>
      <c r="H13" s="37">
        <f>J12*0.1</f>
        <v>12.129</v>
      </c>
      <c r="I13" s="38" t="s">
        <v>9</v>
      </c>
      <c r="J13" s="38">
        <f>H13*2.5</f>
        <v>30.322499999999998</v>
      </c>
      <c r="K13" s="39" t="s">
        <v>10</v>
      </c>
      <c r="L13" s="33" t="s">
        <v>48</v>
      </c>
    </row>
    <row r="14" spans="1:18" s="29" customFormat="1" x14ac:dyDescent="0.25">
      <c r="A14" s="61" t="s">
        <v>6</v>
      </c>
      <c r="B14" s="25" t="s">
        <v>129</v>
      </c>
      <c r="C14" s="26" t="s">
        <v>5</v>
      </c>
      <c r="D14" s="27">
        <f>D12</f>
        <v>120.965</v>
      </c>
      <c r="E14" s="2"/>
      <c r="F14" s="28">
        <f>D14*E14</f>
        <v>0</v>
      </c>
      <c r="H14" s="30">
        <v>404.3</v>
      </c>
      <c r="I14" s="31" t="s">
        <v>13</v>
      </c>
      <c r="J14" s="31">
        <f>H14*0.3</f>
        <v>121.28999999999999</v>
      </c>
      <c r="K14" s="32" t="s">
        <v>5</v>
      </c>
      <c r="L14" s="33"/>
      <c r="N14" s="29">
        <f>D14*0.27</f>
        <v>32.660550000000001</v>
      </c>
      <c r="O14" s="29" t="s">
        <v>9</v>
      </c>
      <c r="P14" s="29">
        <f>N14*2</f>
        <v>65.321100000000001</v>
      </c>
      <c r="Q14" s="29" t="s">
        <v>14</v>
      </c>
      <c r="R14" s="29" t="s">
        <v>76</v>
      </c>
    </row>
    <row r="15" spans="1:18" s="29" customFormat="1" ht="39.75" customHeight="1" x14ac:dyDescent="0.25">
      <c r="A15" s="61"/>
      <c r="B15" s="34" t="s">
        <v>100</v>
      </c>
      <c r="C15" s="35"/>
      <c r="D15" s="35"/>
      <c r="E15" s="36"/>
      <c r="F15" s="36"/>
      <c r="H15" s="37">
        <f>J14*0.1</f>
        <v>12.129</v>
      </c>
      <c r="I15" s="38" t="s">
        <v>9</v>
      </c>
      <c r="J15" s="38">
        <f>H15*2.5</f>
        <v>30.322499999999998</v>
      </c>
      <c r="K15" s="39" t="s">
        <v>10</v>
      </c>
      <c r="L15" s="33" t="s">
        <v>48</v>
      </c>
    </row>
    <row r="16" spans="1:18" s="29" customFormat="1" x14ac:dyDescent="0.25">
      <c r="A16" s="61" t="s">
        <v>6</v>
      </c>
      <c r="B16" s="25" t="s">
        <v>95</v>
      </c>
      <c r="C16" s="26" t="s">
        <v>5</v>
      </c>
      <c r="D16" s="27">
        <f>186.1*0.15</f>
        <v>27.914999999999999</v>
      </c>
      <c r="E16" s="2"/>
      <c r="F16" s="28">
        <f>D16*E16</f>
        <v>0</v>
      </c>
      <c r="H16" s="30">
        <v>404.3</v>
      </c>
      <c r="I16" s="31" t="s">
        <v>13</v>
      </c>
      <c r="J16" s="31">
        <f>H16*0.3</f>
        <v>121.28999999999999</v>
      </c>
      <c r="K16" s="32" t="s">
        <v>5</v>
      </c>
      <c r="L16" s="33"/>
      <c r="N16" s="29">
        <f>D16*0.37</f>
        <v>10.32855</v>
      </c>
      <c r="O16" s="29" t="s">
        <v>9</v>
      </c>
      <c r="P16" s="29">
        <f>N16*1.9</f>
        <v>19.624244999999998</v>
      </c>
      <c r="Q16" s="29" t="s">
        <v>14</v>
      </c>
      <c r="R16" s="29" t="s">
        <v>76</v>
      </c>
    </row>
    <row r="17" spans="1:18" s="29" customFormat="1" ht="39.75" customHeight="1" x14ac:dyDescent="0.25">
      <c r="A17" s="61"/>
      <c r="B17" s="34" t="s">
        <v>131</v>
      </c>
      <c r="C17" s="35"/>
      <c r="D17" s="35"/>
      <c r="E17" s="36"/>
      <c r="F17" s="36"/>
      <c r="H17" s="37">
        <f>J16*0.1</f>
        <v>12.129</v>
      </c>
      <c r="I17" s="38" t="s">
        <v>9</v>
      </c>
      <c r="J17" s="38">
        <f>H17*2.5</f>
        <v>30.322499999999998</v>
      </c>
      <c r="K17" s="39" t="s">
        <v>10</v>
      </c>
      <c r="L17" s="33" t="s">
        <v>48</v>
      </c>
    </row>
    <row r="18" spans="1:18" x14ac:dyDescent="0.25">
      <c r="A18" s="61" t="s">
        <v>7</v>
      </c>
      <c r="B18" s="25" t="s">
        <v>55</v>
      </c>
      <c r="C18" s="26" t="s">
        <v>5</v>
      </c>
      <c r="D18" s="27">
        <v>186.1</v>
      </c>
      <c r="E18" s="2"/>
      <c r="F18" s="28">
        <f>D18*E18</f>
        <v>0</v>
      </c>
    </row>
    <row r="19" spans="1:18" x14ac:dyDescent="0.25">
      <c r="A19" s="61"/>
      <c r="B19" s="34" t="s">
        <v>102</v>
      </c>
      <c r="C19" s="35"/>
      <c r="D19" s="35"/>
      <c r="E19" s="36"/>
      <c r="F19" s="36"/>
    </row>
    <row r="20" spans="1:18" s="29" customFormat="1" x14ac:dyDescent="0.25">
      <c r="A20" s="61" t="s">
        <v>11</v>
      </c>
      <c r="B20" s="25" t="s">
        <v>103</v>
      </c>
      <c r="C20" s="26" t="s">
        <v>1</v>
      </c>
      <c r="D20" s="27">
        <v>19</v>
      </c>
      <c r="E20" s="2"/>
      <c r="F20" s="28">
        <f>D20*E20</f>
        <v>0</v>
      </c>
      <c r="H20" s="30"/>
      <c r="I20" s="31"/>
      <c r="J20" s="31"/>
      <c r="K20" s="32"/>
      <c r="L20" s="33"/>
      <c r="N20" s="29">
        <f>D20*0.3*0.2</f>
        <v>1.1400000000000001</v>
      </c>
      <c r="O20" s="29" t="s">
        <v>9</v>
      </c>
      <c r="P20" s="29">
        <f>N20*2</f>
        <v>2.2800000000000002</v>
      </c>
      <c r="Q20" s="29" t="s">
        <v>14</v>
      </c>
      <c r="R20" s="29" t="s">
        <v>76</v>
      </c>
    </row>
    <row r="21" spans="1:18" s="29" customFormat="1" ht="29.25" customHeight="1" x14ac:dyDescent="0.25">
      <c r="A21" s="61"/>
      <c r="B21" s="34" t="s">
        <v>104</v>
      </c>
      <c r="C21" s="35"/>
      <c r="D21" s="35"/>
      <c r="E21" s="36"/>
      <c r="F21" s="36"/>
      <c r="H21" s="37">
        <f>D20*0.06</f>
        <v>1.1399999999999999</v>
      </c>
      <c r="I21" s="38" t="s">
        <v>9</v>
      </c>
      <c r="J21" s="38">
        <f>H21*2.2</f>
        <v>2.508</v>
      </c>
      <c r="K21" s="39" t="s">
        <v>10</v>
      </c>
      <c r="L21" s="33" t="s">
        <v>49</v>
      </c>
    </row>
    <row r="22" spans="1:18" x14ac:dyDescent="0.25">
      <c r="A22" s="23"/>
      <c r="B22" s="23"/>
      <c r="C22" s="23"/>
      <c r="D22" s="23"/>
      <c r="E22" s="23"/>
      <c r="F22" s="23"/>
    </row>
    <row r="23" spans="1:18" s="29" customFormat="1" x14ac:dyDescent="0.25">
      <c r="A23" s="61" t="s">
        <v>12</v>
      </c>
      <c r="B23" s="25" t="s">
        <v>105</v>
      </c>
      <c r="C23" s="26" t="s">
        <v>14</v>
      </c>
      <c r="D23" s="27">
        <f>P10+P14+P16+P20</f>
        <v>100.996745</v>
      </c>
      <c r="E23" s="2"/>
      <c r="F23" s="28">
        <f>D23*E23</f>
        <v>0</v>
      </c>
      <c r="G23" s="29" t="s">
        <v>50</v>
      </c>
      <c r="L23" s="33"/>
    </row>
    <row r="24" spans="1:18" s="29" customFormat="1" ht="41.25" customHeight="1" x14ac:dyDescent="0.25">
      <c r="A24" s="61"/>
      <c r="B24" s="34" t="s">
        <v>106</v>
      </c>
      <c r="C24" s="35"/>
      <c r="D24" s="35"/>
      <c r="E24" s="36"/>
      <c r="F24" s="36"/>
      <c r="L24" s="33"/>
    </row>
    <row r="25" spans="1:18" s="29" customFormat="1" x14ac:dyDescent="0.25">
      <c r="A25" s="61" t="s">
        <v>30</v>
      </c>
      <c r="B25" s="25" t="s">
        <v>107</v>
      </c>
      <c r="C25" s="26" t="s">
        <v>14</v>
      </c>
      <c r="D25" s="27">
        <f>P12</f>
        <v>28.426775000000003</v>
      </c>
      <c r="E25" s="2"/>
      <c r="F25" s="28">
        <f>D25*E25</f>
        <v>0</v>
      </c>
      <c r="G25" s="29" t="s">
        <v>52</v>
      </c>
      <c r="L25" s="33"/>
    </row>
    <row r="26" spans="1:18" s="29" customFormat="1" ht="41.25" customHeight="1" x14ac:dyDescent="0.25">
      <c r="A26" s="61"/>
      <c r="B26" s="34" t="s">
        <v>51</v>
      </c>
      <c r="C26" s="35"/>
      <c r="D26" s="35"/>
      <c r="E26" s="36"/>
      <c r="F26" s="36"/>
      <c r="L26" s="33"/>
    </row>
    <row r="27" spans="1:18" x14ac:dyDescent="0.25">
      <c r="A27" s="23"/>
      <c r="B27" s="23"/>
      <c r="C27" s="23"/>
      <c r="D27" s="23"/>
      <c r="E27" s="23"/>
      <c r="F27" s="23"/>
    </row>
    <row r="28" spans="1:18" s="29" customFormat="1" x14ac:dyDescent="0.25">
      <c r="A28" s="61" t="s">
        <v>61</v>
      </c>
      <c r="B28" s="25" t="s">
        <v>108</v>
      </c>
      <c r="C28" s="26" t="s">
        <v>14</v>
      </c>
      <c r="D28" s="27">
        <f>D23</f>
        <v>100.996745</v>
      </c>
      <c r="E28" s="2"/>
      <c r="F28" s="28">
        <f>D28*E28</f>
        <v>0</v>
      </c>
      <c r="G28" s="29" t="s">
        <v>50</v>
      </c>
      <c r="L28" s="33"/>
    </row>
    <row r="29" spans="1:18" s="29" customFormat="1" ht="24.75" customHeight="1" x14ac:dyDescent="0.25">
      <c r="A29" s="61"/>
      <c r="B29" s="34" t="s">
        <v>109</v>
      </c>
      <c r="C29" s="35"/>
      <c r="D29" s="35"/>
      <c r="E29" s="36"/>
      <c r="F29" s="36"/>
      <c r="L29" s="33"/>
    </row>
    <row r="30" spans="1:18" s="29" customFormat="1" x14ac:dyDescent="0.25">
      <c r="A30" s="61" t="s">
        <v>62</v>
      </c>
      <c r="B30" s="25" t="s">
        <v>110</v>
      </c>
      <c r="C30" s="26" t="s">
        <v>14</v>
      </c>
      <c r="D30" s="27">
        <f>D25</f>
        <v>28.426775000000003</v>
      </c>
      <c r="E30" s="2"/>
      <c r="F30" s="28">
        <f>D30*E30</f>
        <v>0</v>
      </c>
      <c r="G30" s="29" t="s">
        <v>52</v>
      </c>
      <c r="L30" s="33"/>
    </row>
    <row r="31" spans="1:18" s="29" customFormat="1" ht="21.75" customHeight="1" x14ac:dyDescent="0.25">
      <c r="A31" s="61"/>
      <c r="B31" s="34" t="s">
        <v>111</v>
      </c>
      <c r="C31" s="35"/>
      <c r="D31" s="35"/>
      <c r="E31" s="36"/>
      <c r="F31" s="36"/>
      <c r="L31" s="33"/>
    </row>
    <row r="32" spans="1:18" x14ac:dyDescent="0.25">
      <c r="A32" s="23"/>
      <c r="B32" s="23"/>
      <c r="C32" s="23"/>
      <c r="D32" s="23"/>
      <c r="E32" s="23"/>
      <c r="F32" s="23"/>
    </row>
    <row r="33" spans="1:12" s="29" customFormat="1" x14ac:dyDescent="0.25">
      <c r="A33" s="61" t="s">
        <v>31</v>
      </c>
      <c r="B33" s="25" t="s">
        <v>68</v>
      </c>
      <c r="C33" s="26" t="s">
        <v>1</v>
      </c>
      <c r="D33" s="27">
        <v>37.5</v>
      </c>
      <c r="E33" s="2"/>
      <c r="F33" s="28">
        <f>D33*E33</f>
        <v>0</v>
      </c>
      <c r="G33" s="29" t="s">
        <v>50</v>
      </c>
      <c r="L33" s="33"/>
    </row>
    <row r="34" spans="1:12" s="29" customFormat="1" ht="25.5" customHeight="1" x14ac:dyDescent="0.25">
      <c r="A34" s="61"/>
      <c r="B34" s="34" t="s">
        <v>133</v>
      </c>
      <c r="C34" s="35"/>
      <c r="D34" s="35"/>
      <c r="E34" s="36"/>
      <c r="F34" s="36"/>
      <c r="L34" s="33"/>
    </row>
    <row r="35" spans="1:12" s="29" customFormat="1" x14ac:dyDescent="0.25">
      <c r="A35" s="61" t="s">
        <v>63</v>
      </c>
      <c r="B35" s="25" t="s">
        <v>67</v>
      </c>
      <c r="C35" s="26" t="s">
        <v>1</v>
      </c>
      <c r="D35" s="27">
        <f>D33</f>
        <v>37.5</v>
      </c>
      <c r="E35" s="2"/>
      <c r="F35" s="28">
        <f>D35*E35</f>
        <v>0</v>
      </c>
      <c r="G35" s="29" t="s">
        <v>50</v>
      </c>
      <c r="L35" s="33"/>
    </row>
    <row r="36" spans="1:12" s="29" customFormat="1" ht="19.5" customHeight="1" x14ac:dyDescent="0.25">
      <c r="A36" s="61"/>
      <c r="B36" s="34" t="s">
        <v>77</v>
      </c>
      <c r="C36" s="35"/>
      <c r="D36" s="35"/>
      <c r="E36" s="36"/>
      <c r="F36" s="36"/>
      <c r="L36" s="33"/>
    </row>
    <row r="37" spans="1:12" x14ac:dyDescent="0.25">
      <c r="A37" s="23"/>
      <c r="B37" s="23"/>
      <c r="C37" s="23"/>
      <c r="D37" s="23"/>
      <c r="E37" s="23"/>
      <c r="F37" s="23"/>
    </row>
    <row r="38" spans="1:12" x14ac:dyDescent="0.25">
      <c r="A38" s="61" t="s">
        <v>32</v>
      </c>
      <c r="B38" s="25" t="s">
        <v>116</v>
      </c>
      <c r="C38" s="26" t="s">
        <v>1</v>
      </c>
      <c r="D38" s="27">
        <f>D20</f>
        <v>19</v>
      </c>
      <c r="E38" s="2"/>
      <c r="F38" s="28">
        <f>D38*E38</f>
        <v>0</v>
      </c>
    </row>
    <row r="39" spans="1:12" ht="24.75" x14ac:dyDescent="0.25">
      <c r="A39" s="61"/>
      <c r="B39" s="34" t="s">
        <v>117</v>
      </c>
      <c r="C39" s="35"/>
      <c r="D39" s="35"/>
      <c r="E39" s="36"/>
      <c r="F39" s="36"/>
    </row>
    <row r="40" spans="1:12" s="29" customFormat="1" x14ac:dyDescent="0.25">
      <c r="A40" s="69" t="s">
        <v>33</v>
      </c>
      <c r="B40" s="25" t="s">
        <v>134</v>
      </c>
      <c r="C40" s="26" t="s">
        <v>5</v>
      </c>
      <c r="D40" s="27">
        <v>186.1</v>
      </c>
      <c r="E40" s="2"/>
      <c r="F40" s="28">
        <f>D40*E40</f>
        <v>0</v>
      </c>
      <c r="G40" s="29" t="s">
        <v>50</v>
      </c>
      <c r="L40" s="33"/>
    </row>
    <row r="41" spans="1:12" s="29" customFormat="1" ht="22.5" customHeight="1" x14ac:dyDescent="0.25">
      <c r="A41" s="69"/>
      <c r="B41" s="34" t="s">
        <v>135</v>
      </c>
      <c r="C41" s="35"/>
      <c r="D41" s="35"/>
      <c r="E41" s="36"/>
      <c r="F41" s="36"/>
      <c r="L41" s="33"/>
    </row>
    <row r="42" spans="1:12" s="29" customFormat="1" x14ac:dyDescent="0.25">
      <c r="A42" s="69" t="s">
        <v>54</v>
      </c>
      <c r="B42" s="25" t="s">
        <v>122</v>
      </c>
      <c r="C42" s="26" t="s">
        <v>5</v>
      </c>
      <c r="D42" s="27">
        <v>186.1</v>
      </c>
      <c r="E42" s="2"/>
      <c r="F42" s="28">
        <f>D42*E42</f>
        <v>0</v>
      </c>
      <c r="G42" s="29" t="s">
        <v>52</v>
      </c>
      <c r="L42" s="33"/>
    </row>
    <row r="43" spans="1:12" s="29" customFormat="1" ht="36" customHeight="1" x14ac:dyDescent="0.25">
      <c r="A43" s="69"/>
      <c r="B43" s="34" t="s">
        <v>123</v>
      </c>
      <c r="C43" s="35"/>
      <c r="D43" s="35"/>
      <c r="E43" s="36"/>
      <c r="F43" s="36"/>
      <c r="L43" s="33"/>
    </row>
    <row r="44" spans="1:12" s="29" customFormat="1" x14ac:dyDescent="0.25">
      <c r="A44" s="73" t="s">
        <v>66</v>
      </c>
      <c r="B44" s="25" t="s">
        <v>126</v>
      </c>
      <c r="C44" s="26" t="s">
        <v>5</v>
      </c>
      <c r="D44" s="27">
        <f>D42</f>
        <v>186.1</v>
      </c>
      <c r="E44" s="2"/>
      <c r="F44" s="28">
        <f>D44*E44</f>
        <v>0</v>
      </c>
      <c r="G44" s="29" t="s">
        <v>52</v>
      </c>
      <c r="L44" s="33"/>
    </row>
    <row r="45" spans="1:12" s="29" customFormat="1" ht="30" customHeight="1" x14ac:dyDescent="0.25">
      <c r="A45" s="74"/>
      <c r="B45" s="34" t="s">
        <v>127</v>
      </c>
      <c r="C45" s="35"/>
      <c r="D45" s="35"/>
      <c r="E45" s="36"/>
      <c r="F45" s="36"/>
      <c r="L45" s="33"/>
    </row>
    <row r="46" spans="1:12" x14ac:dyDescent="0.25">
      <c r="A46" s="23"/>
      <c r="B46" s="23"/>
      <c r="C46" s="23"/>
      <c r="D46" s="23"/>
      <c r="E46" s="23"/>
      <c r="F46" s="23"/>
    </row>
    <row r="47" spans="1:12" s="29" customFormat="1" x14ac:dyDescent="0.25">
      <c r="A47" s="69" t="s">
        <v>65</v>
      </c>
      <c r="B47" s="25" t="s">
        <v>58</v>
      </c>
      <c r="C47" s="26" t="s">
        <v>0</v>
      </c>
      <c r="D47" s="27">
        <v>2</v>
      </c>
      <c r="E47" s="2"/>
      <c r="F47" s="28">
        <f>D47*E47</f>
        <v>0</v>
      </c>
      <c r="G47" s="29" t="s">
        <v>50</v>
      </c>
      <c r="L47" s="33"/>
    </row>
    <row r="48" spans="1:12" s="29" customFormat="1" ht="21.75" customHeight="1" x14ac:dyDescent="0.25">
      <c r="A48" s="69"/>
      <c r="B48" s="34" t="s">
        <v>59</v>
      </c>
      <c r="C48" s="35"/>
      <c r="D48" s="35"/>
      <c r="E48" s="36"/>
      <c r="F48" s="36"/>
      <c r="L48" s="33"/>
    </row>
    <row r="49" spans="1:12" s="29" customFormat="1" x14ac:dyDescent="0.25">
      <c r="A49" s="69" t="s">
        <v>66</v>
      </c>
      <c r="B49" s="25" t="s">
        <v>73</v>
      </c>
      <c r="C49" s="26" t="s">
        <v>0</v>
      </c>
      <c r="D49" s="27">
        <v>5</v>
      </c>
      <c r="E49" s="2"/>
      <c r="F49" s="28">
        <f>D49*E49</f>
        <v>0</v>
      </c>
      <c r="G49" s="29" t="s">
        <v>52</v>
      </c>
      <c r="L49" s="33"/>
    </row>
    <row r="50" spans="1:12" s="29" customFormat="1" ht="30" customHeight="1" x14ac:dyDescent="0.25">
      <c r="A50" s="69"/>
      <c r="B50" s="34" t="s">
        <v>60</v>
      </c>
      <c r="C50" s="35"/>
      <c r="D50" s="35"/>
      <c r="E50" s="36"/>
      <c r="F50" s="36"/>
      <c r="L50" s="33"/>
    </row>
    <row r="51" spans="1:12" ht="15.75" thickBot="1" x14ac:dyDescent="0.3"/>
    <row r="52" spans="1:12" ht="16.5" thickBot="1" x14ac:dyDescent="0.3">
      <c r="B52" s="70" t="s">
        <v>56</v>
      </c>
      <c r="C52" s="62"/>
      <c r="D52" s="62"/>
      <c r="E52" s="71"/>
      <c r="F52" s="47">
        <f>SUM(F10:F50)</f>
        <v>0</v>
      </c>
    </row>
    <row r="53" spans="1:12" ht="15.75" thickBot="1" x14ac:dyDescent="0.3">
      <c r="B53" s="72" t="s">
        <v>36</v>
      </c>
      <c r="C53" s="72"/>
      <c r="D53" s="72"/>
      <c r="E53" s="72"/>
      <c r="F53" s="48">
        <f>F52*0.21</f>
        <v>0</v>
      </c>
    </row>
    <row r="54" spans="1:12" ht="16.5" thickBot="1" x14ac:dyDescent="0.3">
      <c r="B54" s="70" t="s">
        <v>57</v>
      </c>
      <c r="C54" s="62"/>
      <c r="D54" s="62"/>
      <c r="E54" s="71"/>
      <c r="F54" s="47">
        <f>F52+F53</f>
        <v>0</v>
      </c>
    </row>
  </sheetData>
  <mergeCells count="26">
    <mergeCell ref="A44:A45"/>
    <mergeCell ref="A25:A26"/>
    <mergeCell ref="B2:F2"/>
    <mergeCell ref="B3:F3"/>
    <mergeCell ref="B4:F4"/>
    <mergeCell ref="B5:F5"/>
    <mergeCell ref="B6:F6"/>
    <mergeCell ref="A10:A11"/>
    <mergeCell ref="A14:A15"/>
    <mergeCell ref="A12:A13"/>
    <mergeCell ref="A16:A17"/>
    <mergeCell ref="A18:A19"/>
    <mergeCell ref="A20:A21"/>
    <mergeCell ref="A23:A24"/>
    <mergeCell ref="A28:A29"/>
    <mergeCell ref="A30:A31"/>
    <mergeCell ref="A33:A34"/>
    <mergeCell ref="A35:A36"/>
    <mergeCell ref="A42:A43"/>
    <mergeCell ref="A38:A39"/>
    <mergeCell ref="A40:A41"/>
    <mergeCell ref="A49:A50"/>
    <mergeCell ref="B52:E52"/>
    <mergeCell ref="B53:E53"/>
    <mergeCell ref="B54:E54"/>
    <mergeCell ref="A47:A48"/>
  </mergeCells>
  <hyperlinks>
    <hyperlink ref="B6" r:id="rId1" xr:uid="{00000000-0004-0000-0200-000000000000}"/>
  </hyperlinks>
  <pageMargins left="0.25" right="0.25" top="0.75" bottom="0.75" header="0.3" footer="0.3"/>
  <pageSetup paperSize="9" scale="84" fitToHeight="0" orientation="portrait" horizontalDpi="4294967293" verticalDpi="4294967293" r:id="rId2"/>
  <headerFooter>
    <oddHeader>&amp;CLokalita 1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workbookViewId="0">
      <selection activeCell="I13" sqref="I13"/>
    </sheetView>
  </sheetViews>
  <sheetFormatPr defaultColWidth="9.140625" defaultRowHeight="15" x14ac:dyDescent="0.25"/>
  <cols>
    <col min="1" max="1" width="8.42578125" style="21" customWidth="1"/>
    <col min="2" max="2" width="63.28515625" style="21" customWidth="1"/>
    <col min="3" max="5" width="9.140625" style="21"/>
    <col min="6" max="6" width="11.28515625" style="21" bestFit="1" customWidth="1"/>
    <col min="7" max="16384" width="9.140625" style="21"/>
  </cols>
  <sheetData>
    <row r="1" spans="1:12" ht="10.5" customHeight="1" x14ac:dyDescent="0.25"/>
    <row r="2" spans="1:12" x14ac:dyDescent="0.25">
      <c r="A2" s="22" t="s">
        <v>26</v>
      </c>
      <c r="B2" s="62" t="s">
        <v>53</v>
      </c>
      <c r="C2" s="62"/>
      <c r="D2" s="62"/>
      <c r="E2" s="62"/>
      <c r="F2" s="62"/>
    </row>
    <row r="3" spans="1:12" x14ac:dyDescent="0.25">
      <c r="A3" s="22" t="s">
        <v>23</v>
      </c>
      <c r="B3" s="62" t="str">
        <f>Rekapitulace!B3</f>
        <v>Oprava Uličky - Hostouň u Prahy</v>
      </c>
      <c r="C3" s="62"/>
      <c r="D3" s="62"/>
      <c r="E3" s="62"/>
      <c r="F3" s="62"/>
    </row>
    <row r="4" spans="1:12" x14ac:dyDescent="0.25">
      <c r="A4" s="22" t="s">
        <v>35</v>
      </c>
      <c r="B4" s="62" t="str">
        <f>Rekapitulace!B4</f>
        <v>Obec Hostouň</v>
      </c>
      <c r="C4" s="62"/>
      <c r="D4" s="62"/>
      <c r="E4" s="62"/>
      <c r="F4" s="62"/>
    </row>
    <row r="5" spans="1:12" ht="21" x14ac:dyDescent="0.35">
      <c r="A5" s="22" t="s">
        <v>22</v>
      </c>
      <c r="B5" s="66" t="s">
        <v>43</v>
      </c>
      <c r="C5" s="66"/>
      <c r="D5" s="66"/>
      <c r="E5" s="66"/>
      <c r="F5" s="66"/>
    </row>
    <row r="6" spans="1:12" x14ac:dyDescent="0.25">
      <c r="A6" s="23"/>
      <c r="B6" s="23"/>
      <c r="C6" s="23"/>
      <c r="D6" s="23"/>
      <c r="E6" s="23"/>
      <c r="F6" s="23"/>
    </row>
    <row r="7" spans="1:12" s="29" customFormat="1" x14ac:dyDescent="0.25">
      <c r="A7" s="75" t="s">
        <v>83</v>
      </c>
      <c r="B7" s="25" t="s">
        <v>88</v>
      </c>
      <c r="C7" s="26" t="s">
        <v>2</v>
      </c>
      <c r="D7" s="27">
        <v>1</v>
      </c>
      <c r="E7" s="2"/>
      <c r="F7" s="28">
        <f>D7*E7</f>
        <v>0</v>
      </c>
      <c r="L7" s="33"/>
    </row>
    <row r="8" spans="1:12" s="29" customFormat="1" ht="27.75" customHeight="1" x14ac:dyDescent="0.25">
      <c r="A8" s="75"/>
      <c r="B8" s="34" t="s">
        <v>78</v>
      </c>
      <c r="C8" s="35"/>
      <c r="D8" s="35"/>
      <c r="E8" s="36"/>
      <c r="F8" s="36"/>
      <c r="L8" s="33"/>
    </row>
    <row r="9" spans="1:12" s="29" customFormat="1" x14ac:dyDescent="0.25">
      <c r="A9" s="75" t="s">
        <v>84</v>
      </c>
      <c r="B9" s="25" t="s">
        <v>140</v>
      </c>
      <c r="C9" s="26" t="s">
        <v>2</v>
      </c>
      <c r="D9" s="27">
        <v>1</v>
      </c>
      <c r="E9" s="2"/>
      <c r="F9" s="28">
        <f>D9*E9</f>
        <v>0</v>
      </c>
      <c r="L9" s="33"/>
    </row>
    <row r="10" spans="1:12" s="29" customFormat="1" ht="27.75" customHeight="1" x14ac:dyDescent="0.25">
      <c r="A10" s="75"/>
      <c r="B10" s="34" t="s">
        <v>141</v>
      </c>
      <c r="C10" s="35"/>
      <c r="D10" s="35"/>
      <c r="E10" s="36"/>
      <c r="F10" s="36"/>
      <c r="L10" s="33"/>
    </row>
    <row r="11" spans="1:12" s="29" customFormat="1" x14ac:dyDescent="0.25">
      <c r="A11" s="75" t="s">
        <v>85</v>
      </c>
      <c r="B11" s="25" t="s">
        <v>87</v>
      </c>
      <c r="C11" s="26" t="s">
        <v>2</v>
      </c>
      <c r="D11" s="27">
        <v>1</v>
      </c>
      <c r="E11" s="2"/>
      <c r="F11" s="28">
        <f>D11*E11</f>
        <v>0</v>
      </c>
      <c r="L11" s="33"/>
    </row>
    <row r="12" spans="1:12" s="29" customFormat="1" ht="27.75" customHeight="1" x14ac:dyDescent="0.25">
      <c r="A12" s="75"/>
      <c r="B12" s="34" t="s">
        <v>89</v>
      </c>
      <c r="C12" s="35"/>
      <c r="D12" s="35"/>
      <c r="E12" s="36"/>
      <c r="F12" s="36"/>
      <c r="L12" s="33"/>
    </row>
    <row r="13" spans="1:12" s="29" customFormat="1" x14ac:dyDescent="0.25">
      <c r="A13" s="75" t="s">
        <v>86</v>
      </c>
      <c r="B13" s="25" t="s">
        <v>80</v>
      </c>
      <c r="C13" s="26" t="s">
        <v>2</v>
      </c>
      <c r="D13" s="27">
        <v>1</v>
      </c>
      <c r="E13" s="2"/>
      <c r="F13" s="28">
        <f>D13*E13</f>
        <v>0</v>
      </c>
      <c r="L13" s="33"/>
    </row>
    <row r="14" spans="1:12" s="29" customFormat="1" ht="21" customHeight="1" x14ac:dyDescent="0.25">
      <c r="A14" s="75"/>
      <c r="B14" s="34" t="s">
        <v>81</v>
      </c>
      <c r="C14" s="35"/>
      <c r="D14" s="35"/>
      <c r="E14" s="36"/>
      <c r="F14" s="36"/>
      <c r="L14" s="33"/>
    </row>
    <row r="15" spans="1:12" s="29" customFormat="1" x14ac:dyDescent="0.25">
      <c r="A15" s="75" t="s">
        <v>138</v>
      </c>
      <c r="B15" s="25" t="s">
        <v>69</v>
      </c>
      <c r="C15" s="26" t="s">
        <v>2</v>
      </c>
      <c r="D15" s="27">
        <v>1</v>
      </c>
      <c r="E15" s="2"/>
      <c r="F15" s="28">
        <f>D15*E15</f>
        <v>0</v>
      </c>
      <c r="L15" s="33"/>
    </row>
    <row r="16" spans="1:12" s="29" customFormat="1" ht="18.75" customHeight="1" x14ac:dyDescent="0.25">
      <c r="A16" s="75"/>
      <c r="B16" s="34" t="s">
        <v>70</v>
      </c>
      <c r="C16" s="35"/>
      <c r="D16" s="35"/>
      <c r="E16" s="36"/>
      <c r="F16" s="36"/>
      <c r="L16" s="33"/>
    </row>
    <row r="17" spans="1:12" s="29" customFormat="1" x14ac:dyDescent="0.25">
      <c r="A17" s="75" t="s">
        <v>139</v>
      </c>
      <c r="B17" s="25" t="s">
        <v>71</v>
      </c>
      <c r="C17" s="26" t="s">
        <v>2</v>
      </c>
      <c r="D17" s="27">
        <v>1</v>
      </c>
      <c r="E17" s="2"/>
      <c r="F17" s="28">
        <f>D17*E17</f>
        <v>0</v>
      </c>
      <c r="L17" s="33"/>
    </row>
    <row r="18" spans="1:12" s="29" customFormat="1" ht="24" customHeight="1" x14ac:dyDescent="0.25">
      <c r="A18" s="75"/>
      <c r="B18" s="34" t="s">
        <v>72</v>
      </c>
      <c r="C18" s="35"/>
      <c r="D18" s="35"/>
      <c r="E18" s="36"/>
      <c r="F18" s="36"/>
      <c r="L18" s="33"/>
    </row>
    <row r="20" spans="1:12" ht="15.75" x14ac:dyDescent="0.25">
      <c r="B20" s="76" t="s">
        <v>44</v>
      </c>
      <c r="C20" s="76"/>
      <c r="D20" s="76"/>
      <c r="E20" s="77"/>
      <c r="F20" s="40">
        <f>SUM(F7:F18)</f>
        <v>0</v>
      </c>
    </row>
    <row r="21" spans="1:12" x14ac:dyDescent="0.25">
      <c r="B21" s="78" t="s">
        <v>36</v>
      </c>
      <c r="C21" s="78"/>
      <c r="D21" s="78"/>
      <c r="E21" s="79"/>
      <c r="F21" s="41">
        <f>F20*0.21</f>
        <v>0</v>
      </c>
    </row>
    <row r="22" spans="1:12" ht="15.75" x14ac:dyDescent="0.25">
      <c r="B22" s="76" t="s">
        <v>45</v>
      </c>
      <c r="C22" s="76"/>
      <c r="D22" s="76"/>
      <c r="E22" s="77"/>
      <c r="F22" s="40">
        <f>F20+F21</f>
        <v>0</v>
      </c>
    </row>
  </sheetData>
  <sheetProtection selectLockedCells="1"/>
  <mergeCells count="13">
    <mergeCell ref="A13:A14"/>
    <mergeCell ref="B2:F2"/>
    <mergeCell ref="B3:F3"/>
    <mergeCell ref="B4:F4"/>
    <mergeCell ref="B5:F5"/>
    <mergeCell ref="A7:A8"/>
    <mergeCell ref="A11:A12"/>
    <mergeCell ref="A9:A10"/>
    <mergeCell ref="A15:A16"/>
    <mergeCell ref="B20:E20"/>
    <mergeCell ref="A17:A18"/>
    <mergeCell ref="B21:E21"/>
    <mergeCell ref="B22:E22"/>
  </mergeCells>
  <phoneticPr fontId="11" type="noConversion"/>
  <pageMargins left="0.7" right="0.7" top="0.78740157499999996" bottom="0.78740157499999996" header="0.3" footer="0.3"/>
  <pageSetup paperSize="9" scale="80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Rekapitulace</vt:lpstr>
      <vt:lpstr>Ulička</vt:lpstr>
      <vt:lpstr>Plocha</vt:lpstr>
      <vt:lpstr>VRN</vt:lpstr>
      <vt:lpstr>Plocha!Oblast_tisku</vt:lpstr>
      <vt:lpstr>Ulička!Oblast_tisku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Hulova</cp:lastModifiedBy>
  <cp:lastPrinted>2021-05-16T08:48:54Z</cp:lastPrinted>
  <dcterms:created xsi:type="dcterms:W3CDTF">2015-08-02T15:47:35Z</dcterms:created>
  <dcterms:modified xsi:type="dcterms:W3CDTF">2021-09-24T08:07:39Z</dcterms:modified>
</cp:coreProperties>
</file>