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ulova\Desktop\Documents\Stavby\Posvícenská náves\Výběrové řízení - potok\"/>
    </mc:Choice>
  </mc:AlternateContent>
  <xr:revisionPtr revIDLastSave="0" documentId="8_{984729C5-7020-4741-B4DF-8C09A1C5830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okyny pro vyplnění" sheetId="11" r:id="rId1"/>
    <sheet name="Rekapitulace" sheetId="1" r:id="rId2"/>
    <sheet name="VzorPolozky" sheetId="10" state="hidden" r:id="rId3"/>
    <sheet name="01 potok" sheetId="12" r:id="rId4"/>
    <sheet name="02 VRN" sheetId="13" r:id="rId5"/>
  </sheets>
  <externalReferences>
    <externalReference r:id="rId6"/>
  </externalReferences>
  <definedNames>
    <definedName name="CelkemDPHVypocet" localSheetId="1">Rekapitulace!$H$44</definedName>
    <definedName name="CenaCelkem">Rekapitulace!$G$29</definedName>
    <definedName name="CenaCelkemBezDPH">Rekapitulace!$G$28</definedName>
    <definedName name="CenaCelkemVypocet" localSheetId="1">Rekapitulace!$I$44</definedName>
    <definedName name="cisloobjektu">Rekapitulace!$D$3</definedName>
    <definedName name="CisloRozpoctu">'[1]Krycí list'!$C$2</definedName>
    <definedName name="CisloStavby" localSheetId="1">Rekapitulace!$D$2</definedName>
    <definedName name="cislostavby">'[1]Krycí list'!$A$7</definedName>
    <definedName name="CisloStavebnihoRozpoctu">Rekapitulace!$D$4</definedName>
    <definedName name="dadresa">Rekapitulace!$D$12:$G$12</definedName>
    <definedName name="DIČ" localSheetId="1">Rekapitulace!$I$12</definedName>
    <definedName name="dmisto">Rekapitulace!$E$13:$G$13</definedName>
    <definedName name="DPHSni">Rekapitulace!$G$24</definedName>
    <definedName name="DPHZakl">Rekapitulace!$G$26</definedName>
    <definedName name="dpsc" localSheetId="1">Rekapitulace!$D$13</definedName>
    <definedName name="IČO" localSheetId="1">Rekapitulace!$I$11</definedName>
    <definedName name="Mena">Rekapitulace!$J$29</definedName>
    <definedName name="MistoStavby">Rekapitulace!$D$4</definedName>
    <definedName name="nazevobjektu">Rekapitulace!$E$3</definedName>
    <definedName name="NazevRozpoctu">'[1]Krycí list'!$D$2</definedName>
    <definedName name="NazevStavby" localSheetId="1">Rekapitulace!$E$2</definedName>
    <definedName name="nazevstavby">'[1]Krycí list'!$C$7</definedName>
    <definedName name="NazevStavebnihoRozpoctu">Rekapitulace!$E$4</definedName>
    <definedName name="_xlnm.Print_Titles" localSheetId="3">'01 potok'!$1:$7</definedName>
    <definedName name="_xlnm.Print_Titles" localSheetId="4">'02 VRN'!$1:$7</definedName>
    <definedName name="oadresa">Rekapitulace!$D$6</definedName>
    <definedName name="Objednatel" localSheetId="1">Rekapitulace!$D$5</definedName>
    <definedName name="Objekt" localSheetId="1">Rekapitulace!$B$38</definedName>
    <definedName name="_xlnm.Print_Area" localSheetId="3">'01 potok'!$A$1:$X$99</definedName>
    <definedName name="_xlnm.Print_Area" localSheetId="4">'02 VRN'!$A$1:$X$27</definedName>
    <definedName name="_xlnm.Print_Area" localSheetId="1">Rekapitulace!$A$1:$J$58</definedName>
    <definedName name="odic" localSheetId="1">Rekapitulace!$I$6</definedName>
    <definedName name="oico" localSheetId="1">Rekapitulace!$I$5</definedName>
    <definedName name="omisto" localSheetId="1">Rekapitulace!$E$7</definedName>
    <definedName name="onazev" localSheetId="1">Rekapitulace!$D$6</definedName>
    <definedName name="opsc" localSheetId="1">Rekapitulace!$D$7</definedName>
    <definedName name="padresa">Rekapitulace!$D$9</definedName>
    <definedName name="pdic">Rekapitulace!$I$9</definedName>
    <definedName name="pico">Rekapitulace!$I$8</definedName>
    <definedName name="pmisto">Rekapitulace!$E$10</definedName>
    <definedName name="PocetMJ">#REF!</definedName>
    <definedName name="PoptavkaID">Rekapitulace!$A$1</definedName>
    <definedName name="pPSC">Rekapitulace!$D$10</definedName>
    <definedName name="Projektant">Rekapitulace!$D$8</definedName>
    <definedName name="SazbaDPH1" localSheetId="1">Rekapitulace!$E$23</definedName>
    <definedName name="SazbaDPH1">'[1]Krycí list'!$C$30</definedName>
    <definedName name="SazbaDPH2" localSheetId="1">Rekapitulace!$E$25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Rekapitulace!$D$14</definedName>
    <definedName name="Z_B7E7C763_C459_487D_8ABA_5CFDDFBD5A84_.wvu.Cols" localSheetId="1" hidden="1">Rekapitulace!$A:$A</definedName>
    <definedName name="Z_B7E7C763_C459_487D_8ABA_5CFDDFBD5A84_.wvu.PrintArea" localSheetId="1" hidden="1">Rekapitulace!$B$1:$J$36</definedName>
    <definedName name="ZakladDPHSni">Rekapitulace!$G$23</definedName>
    <definedName name="ZakladDPHSniVypocet" localSheetId="1">Rekapitulace!$F$44</definedName>
    <definedName name="ZakladDPHZakl">Rekapitulace!$G$25</definedName>
    <definedName name="ZakladDPHZaklVypocet" localSheetId="1">Rekapitulace!$G$44</definedName>
    <definedName name="ZaObjednatele">Rekapitulace!$G$34</definedName>
    <definedName name="Zaokrouhleni">Rekapitulace!$G$27</definedName>
    <definedName name="ZaZhotovitele">Rekapitulace!$D$34</definedName>
    <definedName name="Zhotovitel">Rekapitulace!$D$11:$G$11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3" l="1"/>
  <c r="M9" i="13" s="1"/>
  <c r="I9" i="13"/>
  <c r="K9" i="13"/>
  <c r="O9" i="13"/>
  <c r="Q9" i="13"/>
  <c r="V9" i="13"/>
  <c r="G10" i="13"/>
  <c r="G8" i="13" s="1"/>
  <c r="I56" i="1" s="1"/>
  <c r="I19" i="1" s="1"/>
  <c r="I10" i="13"/>
  <c r="K10" i="13"/>
  <c r="O10" i="13"/>
  <c r="Q10" i="13"/>
  <c r="V10" i="13"/>
  <c r="G11" i="13"/>
  <c r="M11" i="13" s="1"/>
  <c r="I11" i="13"/>
  <c r="K11" i="13"/>
  <c r="O11" i="13"/>
  <c r="Q11" i="13"/>
  <c r="V11" i="13"/>
  <c r="G13" i="13"/>
  <c r="M13" i="13" s="1"/>
  <c r="I13" i="13"/>
  <c r="K13" i="13"/>
  <c r="O13" i="13"/>
  <c r="Q13" i="13"/>
  <c r="V13" i="13"/>
  <c r="G14" i="13"/>
  <c r="M14" i="13" s="1"/>
  <c r="I14" i="13"/>
  <c r="K14" i="13"/>
  <c r="O14" i="13"/>
  <c r="Q14" i="13"/>
  <c r="V14" i="13"/>
  <c r="G15" i="13"/>
  <c r="M15" i="13" s="1"/>
  <c r="I15" i="13"/>
  <c r="K15" i="13"/>
  <c r="O15" i="13"/>
  <c r="Q15" i="13"/>
  <c r="V15" i="13"/>
  <c r="AE17" i="13"/>
  <c r="F43" i="1" s="1"/>
  <c r="G9" i="12"/>
  <c r="M9" i="12" s="1"/>
  <c r="I9" i="12"/>
  <c r="K9" i="12"/>
  <c r="O9" i="12"/>
  <c r="Q9" i="12"/>
  <c r="V9" i="12"/>
  <c r="G13" i="12"/>
  <c r="I13" i="12"/>
  <c r="K13" i="12"/>
  <c r="O13" i="12"/>
  <c r="Q13" i="12"/>
  <c r="V13" i="12"/>
  <c r="G16" i="12"/>
  <c r="M16" i="12" s="1"/>
  <c r="I16" i="12"/>
  <c r="K16" i="12"/>
  <c r="O16" i="12"/>
  <c r="Q16" i="12"/>
  <c r="V16" i="12"/>
  <c r="G17" i="12"/>
  <c r="M17" i="12" s="1"/>
  <c r="I17" i="12"/>
  <c r="K17" i="12"/>
  <c r="O17" i="12"/>
  <c r="Q17" i="12"/>
  <c r="V17" i="12"/>
  <c r="G19" i="12"/>
  <c r="M19" i="12" s="1"/>
  <c r="I19" i="12"/>
  <c r="K19" i="12"/>
  <c r="O19" i="12"/>
  <c r="Q19" i="12"/>
  <c r="V19" i="12"/>
  <c r="G21" i="12"/>
  <c r="M21" i="12" s="1"/>
  <c r="I21" i="12"/>
  <c r="K21" i="12"/>
  <c r="O21" i="12"/>
  <c r="Q21" i="12"/>
  <c r="V21" i="12"/>
  <c r="G27" i="12"/>
  <c r="I27" i="12"/>
  <c r="K27" i="12"/>
  <c r="M27" i="12"/>
  <c r="O27" i="12"/>
  <c r="Q27" i="12"/>
  <c r="V27" i="12"/>
  <c r="G28" i="12"/>
  <c r="M28" i="12" s="1"/>
  <c r="I28" i="12"/>
  <c r="K28" i="12"/>
  <c r="O28" i="12"/>
  <c r="Q28" i="12"/>
  <c r="V28" i="12"/>
  <c r="G31" i="12"/>
  <c r="M31" i="12" s="1"/>
  <c r="I31" i="12"/>
  <c r="K31" i="12"/>
  <c r="O31" i="12"/>
  <c r="Q31" i="12"/>
  <c r="V31" i="12"/>
  <c r="G33" i="12"/>
  <c r="M33" i="12" s="1"/>
  <c r="I33" i="12"/>
  <c r="K33" i="12"/>
  <c r="O33" i="12"/>
  <c r="Q33" i="12"/>
  <c r="V33" i="12"/>
  <c r="G35" i="12"/>
  <c r="I35" i="12"/>
  <c r="K35" i="12"/>
  <c r="M35" i="12"/>
  <c r="O35" i="12"/>
  <c r="Q35" i="12"/>
  <c r="V35" i="12"/>
  <c r="G39" i="12"/>
  <c r="M39" i="12" s="1"/>
  <c r="I39" i="12"/>
  <c r="K39" i="12"/>
  <c r="O39" i="12"/>
  <c r="Q39" i="12"/>
  <c r="V39" i="12"/>
  <c r="G41" i="12"/>
  <c r="I41" i="12"/>
  <c r="K41" i="12"/>
  <c r="M41" i="12"/>
  <c r="O41" i="12"/>
  <c r="Q41" i="12"/>
  <c r="V41" i="12"/>
  <c r="G43" i="12"/>
  <c r="M43" i="12" s="1"/>
  <c r="I43" i="12"/>
  <c r="K43" i="12"/>
  <c r="O43" i="12"/>
  <c r="Q43" i="12"/>
  <c r="V43" i="12"/>
  <c r="G47" i="12"/>
  <c r="I47" i="12"/>
  <c r="K47" i="12"/>
  <c r="O47" i="12"/>
  <c r="Q47" i="12"/>
  <c r="V47" i="12"/>
  <c r="G51" i="12"/>
  <c r="I51" i="12"/>
  <c r="K51" i="12"/>
  <c r="M51" i="12"/>
  <c r="O51" i="12"/>
  <c r="Q51" i="12"/>
  <c r="V51" i="12"/>
  <c r="G55" i="12"/>
  <c r="M55" i="12" s="1"/>
  <c r="I55" i="12"/>
  <c r="K55" i="12"/>
  <c r="O55" i="12"/>
  <c r="Q55" i="12"/>
  <c r="V55" i="12"/>
  <c r="G58" i="12"/>
  <c r="I58" i="12"/>
  <c r="K58" i="12"/>
  <c r="O58" i="12"/>
  <c r="Q58" i="12"/>
  <c r="V58" i="12"/>
  <c r="G61" i="12"/>
  <c r="M61" i="12" s="1"/>
  <c r="I61" i="12"/>
  <c r="K61" i="12"/>
  <c r="O61" i="12"/>
  <c r="Q61" i="12"/>
  <c r="V61" i="12"/>
  <c r="G64" i="12"/>
  <c r="M64" i="12" s="1"/>
  <c r="I64" i="12"/>
  <c r="K64" i="12"/>
  <c r="O64" i="12"/>
  <c r="Q64" i="12"/>
  <c r="V64" i="12"/>
  <c r="G68" i="12"/>
  <c r="M68" i="12" s="1"/>
  <c r="I68" i="12"/>
  <c r="K68" i="12"/>
  <c r="O68" i="12"/>
  <c r="Q68" i="12"/>
  <c r="V68" i="12"/>
  <c r="G71" i="12"/>
  <c r="M71" i="12" s="1"/>
  <c r="I71" i="12"/>
  <c r="K71" i="12"/>
  <c r="O71" i="12"/>
  <c r="Q71" i="12"/>
  <c r="V71" i="12"/>
  <c r="G74" i="12"/>
  <c r="M74" i="12" s="1"/>
  <c r="I74" i="12"/>
  <c r="K74" i="12"/>
  <c r="O74" i="12"/>
  <c r="Q74" i="12"/>
  <c r="V74" i="12"/>
  <c r="G77" i="12"/>
  <c r="M77" i="12" s="1"/>
  <c r="I77" i="12"/>
  <c r="K77" i="12"/>
  <c r="O77" i="12"/>
  <c r="Q77" i="12"/>
  <c r="V77" i="12"/>
  <c r="G80" i="12"/>
  <c r="M80" i="12" s="1"/>
  <c r="I80" i="12"/>
  <c r="K80" i="12"/>
  <c r="O80" i="12"/>
  <c r="Q80" i="12"/>
  <c r="V80" i="12"/>
  <c r="G83" i="12"/>
  <c r="G82" i="12" s="1"/>
  <c r="I54" i="1" s="1"/>
  <c r="I83" i="12"/>
  <c r="I82" i="12" s="1"/>
  <c r="K83" i="12"/>
  <c r="K82" i="12" s="1"/>
  <c r="M83" i="12"/>
  <c r="M82" i="12" s="1"/>
  <c r="O83" i="12"/>
  <c r="O82" i="12" s="1"/>
  <c r="Q83" i="12"/>
  <c r="Q82" i="12" s="1"/>
  <c r="V83" i="12"/>
  <c r="V82" i="12" s="1"/>
  <c r="G85" i="12"/>
  <c r="M85" i="12" s="1"/>
  <c r="I85" i="12"/>
  <c r="K85" i="12"/>
  <c r="O85" i="12"/>
  <c r="Q85" i="12"/>
  <c r="V85" i="12"/>
  <c r="G86" i="12"/>
  <c r="I86" i="12"/>
  <c r="K86" i="12"/>
  <c r="O86" i="12"/>
  <c r="Q86" i="12"/>
  <c r="V86" i="12"/>
  <c r="G87" i="12"/>
  <c r="M87" i="12" s="1"/>
  <c r="I87" i="12"/>
  <c r="K87" i="12"/>
  <c r="O87" i="12"/>
  <c r="Q87" i="12"/>
  <c r="V87" i="12"/>
  <c r="AE89" i="12"/>
  <c r="F39" i="1" s="1"/>
  <c r="I18" i="1"/>
  <c r="I17" i="1"/>
  <c r="V12" i="13" l="1"/>
  <c r="V8" i="13"/>
  <c r="V54" i="12"/>
  <c r="Q8" i="13"/>
  <c r="K84" i="12"/>
  <c r="O12" i="13"/>
  <c r="O46" i="12"/>
  <c r="F44" i="1"/>
  <c r="I46" i="12"/>
  <c r="O8" i="12"/>
  <c r="K54" i="12"/>
  <c r="I54" i="12"/>
  <c r="K8" i="12"/>
  <c r="I8" i="12"/>
  <c r="G12" i="13"/>
  <c r="I57" i="1" s="1"/>
  <c r="I20" i="1" s="1"/>
  <c r="F40" i="1"/>
  <c r="O84" i="12"/>
  <c r="V46" i="12"/>
  <c r="V84" i="12"/>
  <c r="O54" i="12"/>
  <c r="I84" i="12"/>
  <c r="G54" i="12"/>
  <c r="I53" i="1" s="1"/>
  <c r="G8" i="12"/>
  <c r="Q12" i="13"/>
  <c r="O8" i="13"/>
  <c r="F41" i="1"/>
  <c r="Q46" i="12"/>
  <c r="K8" i="13"/>
  <c r="I8" i="13"/>
  <c r="G84" i="12"/>
  <c r="I55" i="1" s="1"/>
  <c r="Q54" i="12"/>
  <c r="K46" i="12"/>
  <c r="Q8" i="12"/>
  <c r="F42" i="1"/>
  <c r="G17" i="13"/>
  <c r="V8" i="12"/>
  <c r="Q84" i="12"/>
  <c r="G46" i="12"/>
  <c r="I52" i="1" s="1"/>
  <c r="K12" i="13"/>
  <c r="I12" i="13"/>
  <c r="G23" i="1"/>
  <c r="M12" i="13"/>
  <c r="AF17" i="13"/>
  <c r="M10" i="13"/>
  <c r="M8" i="13" s="1"/>
  <c r="AF89" i="12"/>
  <c r="M86" i="12"/>
  <c r="M84" i="12" s="1"/>
  <c r="M58" i="12"/>
  <c r="M54" i="12" s="1"/>
  <c r="M47" i="12"/>
  <c r="M46" i="12" s="1"/>
  <c r="M13" i="12"/>
  <c r="M8" i="12" s="1"/>
  <c r="J28" i="1"/>
  <c r="J26" i="1"/>
  <c r="G38" i="1"/>
  <c r="F38" i="1"/>
  <c r="J23" i="1"/>
  <c r="J24" i="1"/>
  <c r="J25" i="1"/>
  <c r="J27" i="1"/>
  <c r="E24" i="1"/>
  <c r="E26" i="1"/>
  <c r="G41" i="1" l="1"/>
  <c r="G40" i="1"/>
  <c r="H40" i="1" s="1"/>
  <c r="I40" i="1" s="1"/>
  <c r="G39" i="1"/>
  <c r="H41" i="1"/>
  <c r="I41" i="1" s="1"/>
  <c r="G42" i="1"/>
  <c r="H42" i="1" s="1"/>
  <c r="I42" i="1" s="1"/>
  <c r="G43" i="1"/>
  <c r="H43" i="1" s="1"/>
  <c r="I43" i="1" s="1"/>
  <c r="G89" i="12"/>
  <c r="I51" i="1"/>
  <c r="A23" i="1"/>
  <c r="A24" i="1" s="1"/>
  <c r="G24" i="1" s="1"/>
  <c r="G44" i="1" l="1"/>
  <c r="H39" i="1"/>
  <c r="H44" i="1" s="1"/>
  <c r="I39" i="1"/>
  <c r="I44" i="1" s="1"/>
  <c r="I58" i="1"/>
  <c r="I16" i="1"/>
  <c r="I21" i="1" s="1"/>
  <c r="J57" i="1" l="1"/>
  <c r="J55" i="1"/>
  <c r="J52" i="1"/>
  <c r="J56" i="1"/>
  <c r="J51" i="1"/>
  <c r="J53" i="1"/>
  <c r="J54" i="1"/>
  <c r="J41" i="1"/>
  <c r="J39" i="1"/>
  <c r="J44" i="1" s="1"/>
  <c r="J40" i="1"/>
  <c r="J42" i="1"/>
  <c r="J43" i="1"/>
  <c r="G25" i="1"/>
  <c r="G28" i="1"/>
  <c r="A25" i="1" l="1"/>
  <c r="A26" i="1" s="1"/>
  <c r="G26" i="1" s="1"/>
  <c r="A27" i="1" s="1"/>
  <c r="A29" i="1" s="1"/>
  <c r="G29" i="1" s="1"/>
  <c r="G27" i="1" s="1"/>
  <c r="J5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S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S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<sst xmlns="http://schemas.openxmlformats.org/spreadsheetml/2006/main" count="558" uniqueCount="245">
  <si>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</si>
  <si>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</si>
  <si>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</si>
  <si>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</si>
  <si>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</si>
  <si>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</si>
  <si>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</si>
  <si>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</si>
  <si>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</si>
  <si>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</si>
  <si>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</si>
  <si>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</si>
  <si>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</si>
  <si>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</si>
  <si>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</si>
  <si>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</si>
  <si>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</si>
  <si>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</si>
  <si>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</si>
  <si>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</si>
  <si>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</si>
  <si>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</si>
  <si>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</si>
  <si>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</si>
  <si>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</si>
  <si>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</si>
  <si>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</si>
  <si>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</si>
  <si>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</si>
  <si>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</si>
  <si>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</si>
  <si>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</si>
  <si>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</si>
  <si>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</si>
  <si>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</si>
  <si>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</si>
  <si>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</si>
  <si>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</si>
  <si>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</si>
  <si>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</si>
  <si>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</si>
  <si>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</si>
  <si>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</si>
  <si>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20-019.1</t>
  </si>
  <si>
    <t>Hostouň - Revitalizace Posvícenské návsi - Revitalizace Sulovického potoka</t>
  </si>
  <si>
    <t>Obec  Hostouň u Prahy</t>
  </si>
  <si>
    <t xml:space="preserve"> </t>
  </si>
  <si>
    <t>HOSTOUŇ</t>
  </si>
  <si>
    <t>27353</t>
  </si>
  <si>
    <t>00234397</t>
  </si>
  <si>
    <t>Stavba</t>
  </si>
  <si>
    <t>01</t>
  </si>
  <si>
    <t>SO 301 Revitalizace Sulovického potoka</t>
  </si>
  <si>
    <t>1</t>
  </si>
  <si>
    <t>potok</t>
  </si>
  <si>
    <t>02</t>
  </si>
  <si>
    <t>VRN</t>
  </si>
  <si>
    <t>Celkem za stavbu</t>
  </si>
  <si>
    <t>CZK</t>
  </si>
  <si>
    <t>Rekapitulace dílů</t>
  </si>
  <si>
    <t>Typ dílu</t>
  </si>
  <si>
    <t>Zemní práce</t>
  </si>
  <si>
    <t>3</t>
  </si>
  <si>
    <t>Svislé a kompletní konstrukce</t>
  </si>
  <si>
    <t>4</t>
  </si>
  <si>
    <t>Vodorovné konstrukce</t>
  </si>
  <si>
    <t>99</t>
  </si>
  <si>
    <t>Staveništní přesun hmot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</si>
  <si>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</si>
  <si>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</si>
  <si>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</si>
  <si>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</si>
  <si>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</si>
  <si>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</si>
  <si>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</si>
  <si>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</si>
  <si>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</si>
  <si>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</si>
  <si>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</si>
  <si>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</si>
  <si>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</si>
  <si>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</si>
  <si>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</si>
  <si>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</si>
  <si>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</si>
  <si>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</si>
  <si>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</si>
  <si>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</si>
  <si>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</si>
  <si>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</si>
  <si>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</si>
  <si>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</si>
  <si>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</si>
  <si>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</si>
  <si>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</si>
  <si>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</si>
  <si>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</si>
  <si>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</si>
  <si>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</si>
  <si>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</si>
  <si>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120901125</t>
  </si>
  <si>
    <t>Bourání konstrukcí z betonu a kamene bagrem s kladivem</t>
  </si>
  <si>
    <t>m3</t>
  </si>
  <si>
    <t>Vlastní</t>
  </si>
  <si>
    <t>RTS 20/ I</t>
  </si>
  <si>
    <t>Práce</t>
  </si>
  <si>
    <t>POL1_</t>
  </si>
  <si>
    <t>úsek 1-6, 8,9 dno , předpokl.tl.20cm : (74,07+ 10,29+13)*2,28*0,2</t>
  </si>
  <si>
    <t>VV</t>
  </si>
  <si>
    <t>úsek 1-6, 8,9 stěny , předpokl.tl.20cm : (74,07+ 10,29+13)*0,65*2*0,3</t>
  </si>
  <si>
    <t>0,03344</t>
  </si>
  <si>
    <t>115001105R00</t>
  </si>
  <si>
    <t>Převedení vody potrubím o průměru do DN 600 mm</t>
  </si>
  <si>
    <t>m</t>
  </si>
  <si>
    <t>RTS 21/ II</t>
  </si>
  <si>
    <t>RTS 20/ II</t>
  </si>
  <si>
    <t>celý úsek, prováděno bude po úsecích cca 20m : 109,1*1,2</t>
  </si>
  <si>
    <t>0,08</t>
  </si>
  <si>
    <t>115002001</t>
  </si>
  <si>
    <t>Zajímkování koryta pytli  s pískem</t>
  </si>
  <si>
    <t>úsek</t>
  </si>
  <si>
    <t>Kalkul</t>
  </si>
  <si>
    <t>115101201R00</t>
  </si>
  <si>
    <t>Čerpání vody na výšku do 10 m, přítok do 500 l/min</t>
  </si>
  <si>
    <t>h</t>
  </si>
  <si>
    <t>uvažováno 20 dní/úsek : 6*20*8</t>
  </si>
  <si>
    <t>115101301R00</t>
  </si>
  <si>
    <t>Pohotovost čerp.soupravy, výška 10 m, přítok 500 l</t>
  </si>
  <si>
    <t>den</t>
  </si>
  <si>
    <t>6*20</t>
  </si>
  <si>
    <t>124203101R00</t>
  </si>
  <si>
    <t>Vykopávky pro koryta vodotečí v hor. 3 do 1000 m3</t>
  </si>
  <si>
    <t>odkopávka pro skladbu dna potoka : (13+10,29)*2,9*0,1+(13+10,29)*0,125*0,8</t>
  </si>
  <si>
    <t>rozšíření pro schodiště : 17*1,8*0,7</t>
  </si>
  <si>
    <t>rošíření koryta  úsek 1,2-6,8,9, : (56,04+13,3+10,16+10,16+13,3+7,2+12,37+18,21)*0,3*0,7+5*0,6*0,7</t>
  </si>
  <si>
    <t xml:space="preserve">úprava trasy , úsek 1 - násyp : </t>
  </si>
  <si>
    <t>0,0415</t>
  </si>
  <si>
    <t>124203109R00</t>
  </si>
  <si>
    <t>Příplatek za lepivost - výkop vodotečí v hor.3</t>
  </si>
  <si>
    <t>130001101R00</t>
  </si>
  <si>
    <t>Příplatek za ztížené hloubení v blízkosti vedení</t>
  </si>
  <si>
    <t>3*2,9*0,1</t>
  </si>
  <si>
    <t>0,13</t>
  </si>
  <si>
    <t>174101101R00</t>
  </si>
  <si>
    <t>Zásyp jam, rýh, šachet se zhutněním</t>
  </si>
  <si>
    <t>úsek č. 1 , úprava trasy potoka : 6*1*1</t>
  </si>
  <si>
    <t>59691019.AR</t>
  </si>
  <si>
    <t>Zemina k zásypu a hutnění vč dopravy</t>
  </si>
  <si>
    <t>t</t>
  </si>
  <si>
    <t>SPCM</t>
  </si>
  <si>
    <t>Specifikace</t>
  </si>
  <si>
    <t>POL3_</t>
  </si>
  <si>
    <t>6*1,8</t>
  </si>
  <si>
    <t>181101102R00</t>
  </si>
  <si>
    <t>Úprava pláně v zářezech v hor. 1-4, se zhutněním</t>
  </si>
  <si>
    <t>m2</t>
  </si>
  <si>
    <t>dno potoka : (13+10,29)*2,9</t>
  </si>
  <si>
    <t>schodiště : 17*1,8</t>
  </si>
  <si>
    <t>-0,041</t>
  </si>
  <si>
    <t>181201102R00</t>
  </si>
  <si>
    <t>Úprava pláně v násypech v hor. 1-4, se zhutněním</t>
  </si>
  <si>
    <t>74*2,9</t>
  </si>
  <si>
    <t>162701105R00</t>
  </si>
  <si>
    <t>Vodorovné přemístění výkopku z hor.1-4 do 10000 m</t>
  </si>
  <si>
    <t>62,2</t>
  </si>
  <si>
    <t>199000005R00</t>
  </si>
  <si>
    <t>Poplatek za skládku zeminy 1- 4</t>
  </si>
  <si>
    <t>62,2*1,8</t>
  </si>
  <si>
    <t>0,04</t>
  </si>
  <si>
    <t>326211311R00</t>
  </si>
  <si>
    <t>Zdivo nadzákl. z lom. kam. na MC nad 3 m3 režné</t>
  </si>
  <si>
    <t>s vyspárováním a vypracováním líce</t>
  </si>
  <si>
    <t>POP</t>
  </si>
  <si>
    <t>úsek 1-6,8,9 : (74,07+13,13+10,16+10,16+13,13+9,2+1,6+12,37+18,21+18,03)*0,3*0,7</t>
  </si>
  <si>
    <t>-0,0126</t>
  </si>
  <si>
    <t>327111220</t>
  </si>
  <si>
    <t>Zasypání mezi zdivem a terénem se zhutněním s dodáním štěrkopísku</t>
  </si>
  <si>
    <t>úsek 1-6,8,9 : (74,07+13,13+10,16+10,16+13,13+9,2+1,6+12,37+18,21+18,03)*0,1*0,9</t>
  </si>
  <si>
    <t>-0,0054</t>
  </si>
  <si>
    <t>464571120R00</t>
  </si>
  <si>
    <t>Pohoz ze štěrkopísku 0-32 mm, bez úpravy</t>
  </si>
  <si>
    <t>korekce úrovně dna, zásyp dna koryta, průměrná výška 0,95- skladba dna = 0,65 : 74*2,9*0,65</t>
  </si>
  <si>
    <t>0,01</t>
  </si>
  <si>
    <t>457971112R00</t>
  </si>
  <si>
    <t>Zřízení vrstvy z geotex.skl.do 1:5,š.do 7,5m,hrází</t>
  </si>
  <si>
    <t>(13+10,29+74,07)*(2,2+0,35+0,35+0,15+0,15+0,3+0,3)</t>
  </si>
  <si>
    <t>0,032</t>
  </si>
  <si>
    <t>69366055R</t>
  </si>
  <si>
    <t>Geotextilie 300 g/m2 šíře do 8,8 m</t>
  </si>
  <si>
    <t>370*1,08</t>
  </si>
  <si>
    <t>0,4</t>
  </si>
  <si>
    <t>451311821R00</t>
  </si>
  <si>
    <t>Podklad pod dlažbu z betonu C 20/25 tl. 15 cm</t>
  </si>
  <si>
    <t>úsek 1-6,8,9 - dlažba : (74,07+13,13+10,16)*(0,35+2,2+0,15+0,15+0,35)</t>
  </si>
  <si>
    <t>schodiště :  16,3*2,1*0,2</t>
  </si>
  <si>
    <t>0,002</t>
  </si>
  <si>
    <t>631351101R00</t>
  </si>
  <si>
    <t>Bednění stěn, rýh a otvorů v podlahách - zřízení</t>
  </si>
  <si>
    <t>úsek 1-6,8,9 bednění kynety : (74,07+13,13+10,16)*0,5*2</t>
  </si>
  <si>
    <t>631351102R00</t>
  </si>
  <si>
    <t>Bednění stěn, rýh a otvorů v podlahách -odstranění</t>
  </si>
  <si>
    <t>465511521R00</t>
  </si>
  <si>
    <t>Dlažba z lom.kam. do MC nad 20 m2 tl.15 cm se zatřením spár</t>
  </si>
  <si>
    <t>úsek 1-6,8,9 : (74,07+13,13+10,16)*(0,35+2,2+0,35)</t>
  </si>
  <si>
    <t>-0,044</t>
  </si>
  <si>
    <t>465517103R00</t>
  </si>
  <si>
    <t>Kyneta odvodňovací z lom. kam. na sucho, bez lože</t>
  </si>
  <si>
    <t>úsek 1-6,8,9 : (74,07+13,13+10,16)*0,4</t>
  </si>
  <si>
    <t>0,056</t>
  </si>
  <si>
    <t>434212111R00</t>
  </si>
  <si>
    <t>Schody z lom. kamene na MC 10 v opěrných zídkách</t>
  </si>
  <si>
    <t>prům.délka stupně 16,3m : 16,3*6</t>
  </si>
  <si>
    <t>998332011R00</t>
  </si>
  <si>
    <t>Přesun hmot, úpravy toků a kanálů, hráze ostatní</t>
  </si>
  <si>
    <t>Přesun hmot</t>
  </si>
  <si>
    <t>POL7_</t>
  </si>
  <si>
    <t>979082318R00</t>
  </si>
  <si>
    <t>Vodorovná doprava suti a hmot po suchu do 6000 m</t>
  </si>
  <si>
    <t>Přesun suti</t>
  </si>
  <si>
    <t>POL8_</t>
  </si>
  <si>
    <t>979082319R00</t>
  </si>
  <si>
    <t>Příplatek k vodor.dopravě po suchu, dalších 1000 m</t>
  </si>
  <si>
    <t>979990103R00</t>
  </si>
  <si>
    <t xml:space="preserve">Poplatek za skládku suti - beton  </t>
  </si>
  <si>
    <t>SUM</t>
  </si>
  <si>
    <t>Poznámky uchazeče k zadání</t>
  </si>
  <si>
    <t>POPUZIV</t>
  </si>
  <si>
    <t>END</t>
  </si>
  <si>
    <t>005121 R</t>
  </si>
  <si>
    <t>Zařízení staveniště</t>
  </si>
  <si>
    <t>Soubor</t>
  </si>
  <si>
    <t>POL99_2</t>
  </si>
  <si>
    <t>005122 R</t>
  </si>
  <si>
    <t>Provozní vlivy</t>
  </si>
  <si>
    <t>POL99_1</t>
  </si>
  <si>
    <t>005111021R</t>
  </si>
  <si>
    <t>Vytyčení inženýrských sítí</t>
  </si>
  <si>
    <t>005241010R</t>
  </si>
  <si>
    <t xml:space="preserve">Dokumentace skutečného provedení </t>
  </si>
  <si>
    <t>005101</t>
  </si>
  <si>
    <t>Autorský dozor</t>
  </si>
  <si>
    <t>sou</t>
  </si>
  <si>
    <t>005241020R</t>
  </si>
  <si>
    <t>Geodetické zaměření skutečného provedení  + geom. plán</t>
  </si>
  <si>
    <t>Hostouň - Revitalizace Posvícenské návsi                       Revitalizace Sulovického potoka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</si>
</sst>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8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3" fontId="7" fillId="0" borderId="35" xfId="0" applyNumberFormat="1" applyFont="1" applyBorder="1" applyAlignment="1">
      <alignment vertical="center"/>
    </xf>
    <xf numFmtId="3" fontId="7" fillId="3" borderId="39" xfId="0" applyNumberFormat="1" applyFont="1" applyFill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4" fontId="16" fillId="0" borderId="0" xfId="0" applyNumberFormat="1" applyFont="1" applyBorder="1" applyAlignment="1">
      <alignment vertical="top" shrinkToFi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4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4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6" xfId="0" applyNumberFormat="1" applyFont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4" fontId="0" fillId="0" borderId="34" xfId="0" applyNumberFormat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49" fontId="8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8" fillId="0" borderId="18" xfId="0" applyNumberFormat="1" applyFont="1" applyBorder="1" applyAlignment="1">
      <alignment horizontal="left" vertical="top" wrapText="1"/>
    </xf>
    <xf numFmtId="0" fontId="18" fillId="0" borderId="18" xfId="0" applyNumberFormat="1" applyFont="1" applyBorder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73.200\isrt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189" t="s">
        <v>41</v>
      </c>
      <c r="B2" s="189"/>
      <c r="C2" s="189"/>
      <c r="D2" s="189"/>
      <c r="E2" s="189"/>
      <c r="F2" s="189"/>
      <c r="G2" s="189"/>
    </row>
  </sheetData>
  <sheetProtection algorithmName="SHA-512" hashValue="3Q84hm+e28kIKMYot3fx0lLmGQBrp7mtLmJszQ43PhKu7Pj7YCwuY/zrTr+TqKZP+2s/3UVzhiwIcAzHCU/V1A==" saltValue="yatvZETo8JvBUgAb+oNZsA==" spinCount="100000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1"/>
  <sheetViews>
    <sheetView showGridLines="0" tabSelected="1" topLeftCell="B1" zoomScaleNormal="100" zoomScaleSheetLayoutView="75" workbookViewId="0">
      <selection activeCell="B1" sqref="B1:J1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224" t="s">
        <v>4</v>
      </c>
      <c r="C1" s="225"/>
      <c r="D1" s="225"/>
      <c r="E1" s="225"/>
      <c r="F1" s="225"/>
      <c r="G1" s="225"/>
      <c r="H1" s="225"/>
      <c r="I1" s="225"/>
      <c r="J1" s="226"/>
    </row>
    <row r="2" spans="1:15" ht="36" customHeight="1" x14ac:dyDescent="0.2">
      <c r="A2" s="2"/>
      <c r="B2" s="76" t="s">
        <v>24</v>
      </c>
      <c r="C2" s="77"/>
      <c r="D2" s="78" t="s">
        <v>43</v>
      </c>
      <c r="E2" s="230" t="s">
        <v>244</v>
      </c>
      <c r="F2" s="231"/>
      <c r="G2" s="231"/>
      <c r="H2" s="231"/>
      <c r="I2" s="231"/>
      <c r="J2" s="232"/>
      <c r="O2" s="1"/>
    </row>
    <row r="3" spans="1:15" ht="27" hidden="1" customHeight="1" x14ac:dyDescent="0.2">
      <c r="A3" s="2"/>
      <c r="B3" s="79"/>
      <c r="C3" s="77"/>
      <c r="D3" s="80"/>
      <c r="E3" s="233"/>
      <c r="F3" s="234"/>
      <c r="G3" s="234"/>
      <c r="H3" s="234"/>
      <c r="I3" s="234"/>
      <c r="J3" s="235"/>
    </row>
    <row r="4" spans="1:15" ht="23.25" customHeight="1" x14ac:dyDescent="0.2">
      <c r="A4" s="2"/>
      <c r="B4" s="81"/>
      <c r="C4" s="82"/>
      <c r="D4" s="83"/>
      <c r="E4" s="214"/>
      <c r="F4" s="214"/>
      <c r="G4" s="214"/>
      <c r="H4" s="214"/>
      <c r="I4" s="214"/>
      <c r="J4" s="215"/>
    </row>
    <row r="5" spans="1:15" ht="24" customHeight="1" x14ac:dyDescent="0.2">
      <c r="A5" s="2"/>
      <c r="B5" s="31" t="s">
        <v>23</v>
      </c>
      <c r="D5" s="218" t="s">
        <v>45</v>
      </c>
      <c r="E5" s="219"/>
      <c r="F5" s="219"/>
      <c r="G5" s="219"/>
      <c r="H5" s="18" t="s">
        <v>42</v>
      </c>
      <c r="I5" s="85" t="s">
        <v>49</v>
      </c>
      <c r="J5" s="8"/>
    </row>
    <row r="6" spans="1:15" ht="15.75" customHeight="1" x14ac:dyDescent="0.2">
      <c r="A6" s="2"/>
      <c r="B6" s="28"/>
      <c r="C6" s="55"/>
      <c r="D6" s="220" t="s">
        <v>46</v>
      </c>
      <c r="E6" s="221"/>
      <c r="F6" s="221"/>
      <c r="G6" s="221"/>
      <c r="H6" s="18" t="s">
        <v>36</v>
      </c>
      <c r="I6" s="22"/>
      <c r="J6" s="8"/>
    </row>
    <row r="7" spans="1:15" ht="15.75" customHeight="1" x14ac:dyDescent="0.2">
      <c r="A7" s="2"/>
      <c r="B7" s="29"/>
      <c r="C7" s="56"/>
      <c r="D7" s="84" t="s">
        <v>48</v>
      </c>
      <c r="E7" s="222" t="s">
        <v>47</v>
      </c>
      <c r="F7" s="223"/>
      <c r="G7" s="223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237"/>
      <c r="E11" s="237"/>
      <c r="F11" s="237"/>
      <c r="G11" s="237"/>
      <c r="H11" s="18" t="s">
        <v>42</v>
      </c>
      <c r="I11" s="87"/>
      <c r="J11" s="8"/>
    </row>
    <row r="12" spans="1:15" ht="15.75" customHeight="1" x14ac:dyDescent="0.2">
      <c r="A12" s="2"/>
      <c r="B12" s="28"/>
      <c r="C12" s="55"/>
      <c r="D12" s="213"/>
      <c r="E12" s="213"/>
      <c r="F12" s="213"/>
      <c r="G12" s="213"/>
      <c r="H12" s="18" t="s">
        <v>36</v>
      </c>
      <c r="I12" s="87"/>
      <c r="J12" s="8"/>
    </row>
    <row r="13" spans="1:15" ht="15.75" customHeight="1" x14ac:dyDescent="0.2">
      <c r="A13" s="2"/>
      <c r="B13" s="29"/>
      <c r="C13" s="56"/>
      <c r="D13" s="86"/>
      <c r="E13" s="216"/>
      <c r="F13" s="217"/>
      <c r="G13" s="217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236"/>
      <c r="F15" s="236"/>
      <c r="G15" s="238"/>
      <c r="H15" s="238"/>
      <c r="I15" s="238" t="s">
        <v>31</v>
      </c>
      <c r="J15" s="239"/>
    </row>
    <row r="16" spans="1:15" ht="23.25" customHeight="1" x14ac:dyDescent="0.2">
      <c r="A16" s="140" t="s">
        <v>26</v>
      </c>
      <c r="B16" s="38" t="s">
        <v>26</v>
      </c>
      <c r="C16" s="62"/>
      <c r="D16" s="63"/>
      <c r="E16" s="202"/>
      <c r="F16" s="203"/>
      <c r="G16" s="202"/>
      <c r="H16" s="203"/>
      <c r="I16" s="202">
        <f>SUMIF(F51:F57,A16,I51:I57)+SUMIF(F51:F57,"PSU",I51:I57)</f>
        <v>0</v>
      </c>
      <c r="J16" s="204"/>
    </row>
    <row r="17" spans="1:10" ht="23.25" customHeight="1" x14ac:dyDescent="0.2">
      <c r="A17" s="140" t="s">
        <v>27</v>
      </c>
      <c r="B17" s="38" t="s">
        <v>27</v>
      </c>
      <c r="C17" s="62"/>
      <c r="D17" s="63"/>
      <c r="E17" s="202"/>
      <c r="F17" s="203"/>
      <c r="G17" s="202"/>
      <c r="H17" s="203"/>
      <c r="I17" s="202">
        <f>SUMIF(F51:F57,A17,I51:I57)</f>
        <v>0</v>
      </c>
      <c r="J17" s="204"/>
    </row>
    <row r="18" spans="1:10" ht="23.25" customHeight="1" x14ac:dyDescent="0.2">
      <c r="A18" s="140" t="s">
        <v>28</v>
      </c>
      <c r="B18" s="38" t="s">
        <v>28</v>
      </c>
      <c r="C18" s="62"/>
      <c r="D18" s="63"/>
      <c r="E18" s="202"/>
      <c r="F18" s="203"/>
      <c r="G18" s="202"/>
      <c r="H18" s="203"/>
      <c r="I18" s="202">
        <f>SUMIF(F51:F57,A18,I51:I57)</f>
        <v>0</v>
      </c>
      <c r="J18" s="204"/>
    </row>
    <row r="19" spans="1:10" ht="23.25" customHeight="1" x14ac:dyDescent="0.2">
      <c r="A19" s="140" t="s">
        <v>71</v>
      </c>
      <c r="B19" s="38" t="s">
        <v>29</v>
      </c>
      <c r="C19" s="62"/>
      <c r="D19" s="63"/>
      <c r="E19" s="202"/>
      <c r="F19" s="203"/>
      <c r="G19" s="202"/>
      <c r="H19" s="203"/>
      <c r="I19" s="202">
        <f>SUMIF(F51:F57,A19,I51:I57)</f>
        <v>0</v>
      </c>
      <c r="J19" s="204"/>
    </row>
    <row r="20" spans="1:10" ht="23.25" customHeight="1" x14ac:dyDescent="0.2">
      <c r="A20" s="140" t="s">
        <v>72</v>
      </c>
      <c r="B20" s="38" t="s">
        <v>30</v>
      </c>
      <c r="C20" s="62"/>
      <c r="D20" s="63"/>
      <c r="E20" s="202"/>
      <c r="F20" s="203"/>
      <c r="G20" s="202"/>
      <c r="H20" s="203"/>
      <c r="I20" s="202">
        <f>SUMIF(F51:F57,A20,I51:I57)</f>
        <v>0</v>
      </c>
      <c r="J20" s="204"/>
    </row>
    <row r="21" spans="1:10" ht="23.25" customHeight="1" x14ac:dyDescent="0.2">
      <c r="A21" s="2"/>
      <c r="B21" s="48" t="s">
        <v>31</v>
      </c>
      <c r="C21" s="64"/>
      <c r="D21" s="65"/>
      <c r="E21" s="205"/>
      <c r="F21" s="240"/>
      <c r="G21" s="205"/>
      <c r="H21" s="240"/>
      <c r="I21" s="205">
        <f>SUM(I16:J20)</f>
        <v>0</v>
      </c>
      <c r="J21" s="206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13</v>
      </c>
      <c r="C23" s="62"/>
      <c r="D23" s="63"/>
      <c r="E23" s="67">
        <v>15</v>
      </c>
      <c r="F23" s="39" t="s">
        <v>0</v>
      </c>
      <c r="G23" s="200">
        <f>ZakladDPHSniVypocet</f>
        <v>0</v>
      </c>
      <c r="H23" s="201"/>
      <c r="I23" s="201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14</v>
      </c>
      <c r="C24" s="62"/>
      <c r="D24" s="63"/>
      <c r="E24" s="67">
        <f>SazbaDPH1</f>
        <v>15</v>
      </c>
      <c r="F24" s="39" t="s">
        <v>0</v>
      </c>
      <c r="G24" s="198">
        <f>IF(A24&gt;50, ROUNDUP(A23, 0), ROUNDDOWN(A23, 0))</f>
        <v>0</v>
      </c>
      <c r="H24" s="199"/>
      <c r="I24" s="199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200">
        <f>ZakladDPHZaklVypocet</f>
        <v>0</v>
      </c>
      <c r="H25" s="201"/>
      <c r="I25" s="201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227">
        <f>IF(A26&gt;50, ROUNDUP(A25, 0), ROUNDDOWN(A25, 0))</f>
        <v>0</v>
      </c>
      <c r="H26" s="228"/>
      <c r="I26" s="228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229">
        <f>CenaCelkem-(ZakladDPHSni+DPHSni+ZakladDPHZakl+DPHZakl)</f>
        <v>0</v>
      </c>
      <c r="H27" s="229"/>
      <c r="I27" s="229"/>
      <c r="J27" s="41" t="str">
        <f t="shared" si="0"/>
        <v>CZK</v>
      </c>
    </row>
    <row r="28" spans="1:10" ht="27.75" hidden="1" customHeight="1" thickBot="1" x14ac:dyDescent="0.25">
      <c r="A28" s="2"/>
      <c r="B28" s="114" t="s">
        <v>25</v>
      </c>
      <c r="C28" s="115"/>
      <c r="D28" s="115"/>
      <c r="E28" s="116"/>
      <c r="F28" s="117"/>
      <c r="G28" s="208">
        <f>ZakladDPHSniVypocet+ZakladDPHZaklVypocet</f>
        <v>0</v>
      </c>
      <c r="H28" s="208"/>
      <c r="I28" s="208"/>
      <c r="J28" s="118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4" t="s">
        <v>37</v>
      </c>
      <c r="C29" s="119"/>
      <c r="D29" s="119"/>
      <c r="E29" s="119"/>
      <c r="F29" s="120"/>
      <c r="G29" s="207">
        <f>IF(A29&gt;50, ROUNDUP(A27, 0), ROUNDDOWN(A27, 0))</f>
        <v>0</v>
      </c>
      <c r="H29" s="207"/>
      <c r="I29" s="207"/>
      <c r="J29" s="121" t="s">
        <v>58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09"/>
      <c r="E34" s="210"/>
      <c r="G34" s="211"/>
      <c r="H34" s="212"/>
      <c r="I34" s="212"/>
      <c r="J34" s="25"/>
    </row>
    <row r="35" spans="1:10" ht="12.75" customHeight="1" x14ac:dyDescent="0.2">
      <c r="A35" s="2"/>
      <c r="B35" s="2"/>
      <c r="D35" s="197" t="s">
        <v>2</v>
      </c>
      <c r="E35" s="197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91" t="s">
        <v>17</v>
      </c>
      <c r="C37" s="92"/>
      <c r="D37" s="92"/>
      <c r="E37" s="92"/>
      <c r="F37" s="93"/>
      <c r="G37" s="93"/>
      <c r="H37" s="93"/>
      <c r="I37" s="93"/>
      <c r="J37" s="94"/>
    </row>
    <row r="38" spans="1:10" ht="25.5" customHeight="1" x14ac:dyDescent="0.2">
      <c r="A38" s="90" t="s">
        <v>39</v>
      </c>
      <c r="B38" s="95" t="s">
        <v>18</v>
      </c>
      <c r="C38" s="96" t="s">
        <v>6</v>
      </c>
      <c r="D38" s="96"/>
      <c r="E38" s="96"/>
      <c r="F38" s="97" t="str">
        <f>B23</f>
        <v>Základ pro sníženou DPH</v>
      </c>
      <c r="G38" s="97" t="str">
        <f>B25</f>
        <v>Základ pro základní DPH</v>
      </c>
      <c r="H38" s="98" t="s">
        <v>19</v>
      </c>
      <c r="I38" s="98" t="s">
        <v>1</v>
      </c>
      <c r="J38" s="99" t="s">
        <v>0</v>
      </c>
    </row>
    <row r="39" spans="1:10" ht="25.5" hidden="1" customHeight="1" x14ac:dyDescent="0.2">
      <c r="A39" s="90">
        <v>1</v>
      </c>
      <c r="B39" s="100" t="s">
        <v>50</v>
      </c>
      <c r="C39" s="195"/>
      <c r="D39" s="195"/>
      <c r="E39" s="195"/>
      <c r="F39" s="101">
        <f>'01 potok'!AE89+'02 VRN'!AE17</f>
        <v>0</v>
      </c>
      <c r="G39" s="102">
        <f>'01 potok'!AF89+'02 VRN'!AF17</f>
        <v>0</v>
      </c>
      <c r="H39" s="103">
        <f>(F39*SazbaDPH1/100)+(G39*SazbaDPH2/100)</f>
        <v>0</v>
      </c>
      <c r="I39" s="103">
        <f>F39+G39+H39</f>
        <v>0</v>
      </c>
      <c r="J39" s="104" t="str">
        <f>IF(CenaCelkemVypocet=0,"",I39/CenaCelkemVypocet*100)</f>
        <v/>
      </c>
    </row>
    <row r="40" spans="1:10" ht="25.5" customHeight="1" x14ac:dyDescent="0.2">
      <c r="A40" s="90">
        <v>2</v>
      </c>
      <c r="B40" s="105" t="s">
        <v>51</v>
      </c>
      <c r="C40" s="196" t="s">
        <v>52</v>
      </c>
      <c r="D40" s="196"/>
      <c r="E40" s="196"/>
      <c r="F40" s="106">
        <f>'01 potok'!AE89</f>
        <v>0</v>
      </c>
      <c r="G40" s="107">
        <f>'01 potok'!AF89</f>
        <v>0</v>
      </c>
      <c r="H40" s="107">
        <f>(F40*SazbaDPH1/100)+(G40*SazbaDPH2/100)</f>
        <v>0</v>
      </c>
      <c r="I40" s="107">
        <f>F40+G40+H40</f>
        <v>0</v>
      </c>
      <c r="J40" s="108" t="str">
        <f>IF(CenaCelkemVypocet=0,"",I40/CenaCelkemVypocet*100)</f>
        <v/>
      </c>
    </row>
    <row r="41" spans="1:10" ht="25.5" customHeight="1" x14ac:dyDescent="0.2">
      <c r="A41" s="90">
        <v>3</v>
      </c>
      <c r="B41" s="109" t="s">
        <v>53</v>
      </c>
      <c r="C41" s="195" t="s">
        <v>54</v>
      </c>
      <c r="D41" s="195"/>
      <c r="E41" s="195"/>
      <c r="F41" s="110">
        <f>'01 potok'!AE89</f>
        <v>0</v>
      </c>
      <c r="G41" s="103">
        <f>'01 potok'!AF89</f>
        <v>0</v>
      </c>
      <c r="H41" s="103">
        <f>(F41*SazbaDPH1/100)+(G41*SazbaDPH2/100)</f>
        <v>0</v>
      </c>
      <c r="I41" s="103">
        <f>F41+G41+H41</f>
        <v>0</v>
      </c>
      <c r="J41" s="104" t="str">
        <f>IF(CenaCelkemVypocet=0,"",I41/CenaCelkemVypocet*100)</f>
        <v/>
      </c>
    </row>
    <row r="42" spans="1:10" ht="25.5" customHeight="1" x14ac:dyDescent="0.2">
      <c r="A42" s="90">
        <v>2</v>
      </c>
      <c r="B42" s="105" t="s">
        <v>55</v>
      </c>
      <c r="C42" s="196" t="s">
        <v>56</v>
      </c>
      <c r="D42" s="196"/>
      <c r="E42" s="196"/>
      <c r="F42" s="106">
        <f>'02 VRN'!AE17</f>
        <v>0</v>
      </c>
      <c r="G42" s="107">
        <f>'02 VRN'!AF17</f>
        <v>0</v>
      </c>
      <c r="H42" s="107">
        <f>(F42*SazbaDPH1/100)+(G42*SazbaDPH2/100)</f>
        <v>0</v>
      </c>
      <c r="I42" s="107">
        <f>F42+G42+H42</f>
        <v>0</v>
      </c>
      <c r="J42" s="108" t="str">
        <f>IF(CenaCelkemVypocet=0,"",I42/CenaCelkemVypocet*100)</f>
        <v/>
      </c>
    </row>
    <row r="43" spans="1:10" ht="25.5" customHeight="1" x14ac:dyDescent="0.2">
      <c r="A43" s="90">
        <v>3</v>
      </c>
      <c r="B43" s="109" t="s">
        <v>53</v>
      </c>
      <c r="C43" s="195" t="s">
        <v>56</v>
      </c>
      <c r="D43" s="195"/>
      <c r="E43" s="195"/>
      <c r="F43" s="110">
        <f>'02 VRN'!AE17</f>
        <v>0</v>
      </c>
      <c r="G43" s="103">
        <f>'02 VRN'!AF17</f>
        <v>0</v>
      </c>
      <c r="H43" s="103">
        <f>(F43*SazbaDPH1/100)+(G43*SazbaDPH2/100)</f>
        <v>0</v>
      </c>
      <c r="I43" s="103">
        <f>F43+G43+H43</f>
        <v>0</v>
      </c>
      <c r="J43" s="104" t="str">
        <f>IF(CenaCelkemVypocet=0,"",I43/CenaCelkemVypocet*100)</f>
        <v/>
      </c>
    </row>
    <row r="44" spans="1:10" ht="25.5" customHeight="1" x14ac:dyDescent="0.2">
      <c r="A44" s="90"/>
      <c r="B44" s="192" t="s">
        <v>57</v>
      </c>
      <c r="C44" s="193"/>
      <c r="D44" s="193"/>
      <c r="E44" s="194"/>
      <c r="F44" s="111">
        <f>SUMIF(A39:A43,"=1",F39:F43)</f>
        <v>0</v>
      </c>
      <c r="G44" s="112">
        <f>SUMIF(A39:A43,"=1",G39:G43)</f>
        <v>0</v>
      </c>
      <c r="H44" s="112">
        <f>SUMIF(A39:A43,"=1",H39:H43)</f>
        <v>0</v>
      </c>
      <c r="I44" s="112">
        <f>SUMIF(A39:A43,"=1",I39:I43)</f>
        <v>0</v>
      </c>
      <c r="J44" s="113">
        <f>SUMIF(A39:A43,"=1",J39:J43)</f>
        <v>0</v>
      </c>
    </row>
    <row r="48" spans="1:10" ht="15.75" x14ac:dyDescent="0.25">
      <c r="B48" s="122" t="s">
        <v>59</v>
      </c>
    </row>
    <row r="50" spans="1:10" ht="25.5" customHeight="1" x14ac:dyDescent="0.2">
      <c r="A50" s="124"/>
      <c r="B50" s="127" t="s">
        <v>18</v>
      </c>
      <c r="C50" s="127" t="s">
        <v>6</v>
      </c>
      <c r="D50" s="128"/>
      <c r="E50" s="128"/>
      <c r="F50" s="129" t="s">
        <v>60</v>
      </c>
      <c r="G50" s="129"/>
      <c r="H50" s="129"/>
      <c r="I50" s="129" t="s">
        <v>31</v>
      </c>
      <c r="J50" s="129" t="s">
        <v>0</v>
      </c>
    </row>
    <row r="51" spans="1:10" ht="36.75" customHeight="1" x14ac:dyDescent="0.2">
      <c r="A51" s="125"/>
      <c r="B51" s="130" t="s">
        <v>53</v>
      </c>
      <c r="C51" s="190" t="s">
        <v>61</v>
      </c>
      <c r="D51" s="191"/>
      <c r="E51" s="191"/>
      <c r="F51" s="136" t="s">
        <v>26</v>
      </c>
      <c r="G51" s="137"/>
      <c r="H51" s="137"/>
      <c r="I51" s="137">
        <f>'01 potok'!G8</f>
        <v>0</v>
      </c>
      <c r="J51" s="134" t="str">
        <f>IF(I58=0,"",I51/I58*100)</f>
        <v/>
      </c>
    </row>
    <row r="52" spans="1:10" ht="36.75" customHeight="1" x14ac:dyDescent="0.2">
      <c r="A52" s="125"/>
      <c r="B52" s="130" t="s">
        <v>62</v>
      </c>
      <c r="C52" s="190" t="s">
        <v>63</v>
      </c>
      <c r="D52" s="191"/>
      <c r="E52" s="191"/>
      <c r="F52" s="136" t="s">
        <v>26</v>
      </c>
      <c r="G52" s="137"/>
      <c r="H52" s="137"/>
      <c r="I52" s="137">
        <f>'01 potok'!G46</f>
        <v>0</v>
      </c>
      <c r="J52" s="134" t="str">
        <f>IF(I58=0,"",I52/I58*100)</f>
        <v/>
      </c>
    </row>
    <row r="53" spans="1:10" ht="36.75" customHeight="1" x14ac:dyDescent="0.2">
      <c r="A53" s="125"/>
      <c r="B53" s="130" t="s">
        <v>64</v>
      </c>
      <c r="C53" s="190" t="s">
        <v>65</v>
      </c>
      <c r="D53" s="191"/>
      <c r="E53" s="191"/>
      <c r="F53" s="136" t="s">
        <v>26</v>
      </c>
      <c r="G53" s="137"/>
      <c r="H53" s="137"/>
      <c r="I53" s="137">
        <f>'01 potok'!G54</f>
        <v>0</v>
      </c>
      <c r="J53" s="134" t="str">
        <f>IF(I58=0,"",I53/I58*100)</f>
        <v/>
      </c>
    </row>
    <row r="54" spans="1:10" ht="36.75" customHeight="1" x14ac:dyDescent="0.2">
      <c r="A54" s="125"/>
      <c r="B54" s="130" t="s">
        <v>66</v>
      </c>
      <c r="C54" s="190" t="s">
        <v>67</v>
      </c>
      <c r="D54" s="191"/>
      <c r="E54" s="191"/>
      <c r="F54" s="136" t="s">
        <v>26</v>
      </c>
      <c r="G54" s="137"/>
      <c r="H54" s="137"/>
      <c r="I54" s="137">
        <f>'01 potok'!G82</f>
        <v>0</v>
      </c>
      <c r="J54" s="134" t="str">
        <f>IF(I58=0,"",I54/I58*100)</f>
        <v/>
      </c>
    </row>
    <row r="55" spans="1:10" ht="36.75" customHeight="1" x14ac:dyDescent="0.2">
      <c r="A55" s="125"/>
      <c r="B55" s="130" t="s">
        <v>68</v>
      </c>
      <c r="C55" s="190" t="s">
        <v>69</v>
      </c>
      <c r="D55" s="191"/>
      <c r="E55" s="191"/>
      <c r="F55" s="136" t="s">
        <v>70</v>
      </c>
      <c r="G55" s="137"/>
      <c r="H55" s="137"/>
      <c r="I55" s="137">
        <f>'01 potok'!G84</f>
        <v>0</v>
      </c>
      <c r="J55" s="134" t="str">
        <f>IF(I58=0,"",I55/I58*100)</f>
        <v/>
      </c>
    </row>
    <row r="56" spans="1:10" ht="36.75" customHeight="1" x14ac:dyDescent="0.2">
      <c r="A56" s="125"/>
      <c r="B56" s="130" t="s">
        <v>71</v>
      </c>
      <c r="C56" s="190" t="s">
        <v>29</v>
      </c>
      <c r="D56" s="191"/>
      <c r="E56" s="191"/>
      <c r="F56" s="136" t="s">
        <v>71</v>
      </c>
      <c r="G56" s="137"/>
      <c r="H56" s="137"/>
      <c r="I56" s="137">
        <f>'02 VRN'!G8</f>
        <v>0</v>
      </c>
      <c r="J56" s="134" t="str">
        <f>IF(I58=0,"",I56/I58*100)</f>
        <v/>
      </c>
    </row>
    <row r="57" spans="1:10" ht="36.75" customHeight="1" x14ac:dyDescent="0.2">
      <c r="A57" s="125"/>
      <c r="B57" s="130" t="s">
        <v>72</v>
      </c>
      <c r="C57" s="190" t="s">
        <v>30</v>
      </c>
      <c r="D57" s="191"/>
      <c r="E57" s="191"/>
      <c r="F57" s="136" t="s">
        <v>72</v>
      </c>
      <c r="G57" s="137"/>
      <c r="H57" s="137"/>
      <c r="I57" s="137">
        <f>'02 VRN'!G12</f>
        <v>0</v>
      </c>
      <c r="J57" s="134" t="str">
        <f>IF(I58=0,"",I57/I58*100)</f>
        <v/>
      </c>
    </row>
    <row r="58" spans="1:10" ht="25.5" customHeight="1" x14ac:dyDescent="0.2">
      <c r="A58" s="126"/>
      <c r="B58" s="131" t="s">
        <v>1</v>
      </c>
      <c r="C58" s="132"/>
      <c r="D58" s="133"/>
      <c r="E58" s="133"/>
      <c r="F58" s="138"/>
      <c r="G58" s="139"/>
      <c r="H58" s="139"/>
      <c r="I58" s="139">
        <f>SUM(I51:I57)</f>
        <v>0</v>
      </c>
      <c r="J58" s="135">
        <f>SUM(J51:J57)</f>
        <v>0</v>
      </c>
    </row>
    <row r="59" spans="1:10" x14ac:dyDescent="0.2">
      <c r="F59" s="88"/>
      <c r="G59" s="88"/>
      <c r="H59" s="88"/>
      <c r="I59" s="88"/>
      <c r="J59" s="89"/>
    </row>
    <row r="60" spans="1:10" x14ac:dyDescent="0.2">
      <c r="F60" s="88"/>
      <c r="G60" s="88"/>
      <c r="H60" s="88"/>
      <c r="I60" s="88"/>
      <c r="J60" s="89"/>
    </row>
    <row r="61" spans="1:10" x14ac:dyDescent="0.2">
      <c r="F61" s="88"/>
      <c r="G61" s="88"/>
      <c r="H61" s="88"/>
      <c r="I61" s="88"/>
      <c r="J61" s="89"/>
    </row>
  </sheetData>
  <sheetProtection algorithmName="SHA-512" hashValue="3Yy8LJIF3PRbr0yukCb3EYWbsgUbjHj/D6sXZ8ELeCRR0wmkMAz2FHG6dSIfPiEZWoLFeg/3ox0MVgcaVGqqHQ==" saltValue="YwFU0Vt/zi9r1f7WaJKlEw==" spinCount="100000" sheet="1" objects="1" scenarios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4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C43:E43"/>
    <mergeCell ref="C55:E55"/>
    <mergeCell ref="C56:E56"/>
    <mergeCell ref="C57:E57"/>
    <mergeCell ref="B44:E44"/>
    <mergeCell ref="C51:E51"/>
    <mergeCell ref="C52:E52"/>
    <mergeCell ref="C53:E53"/>
    <mergeCell ref="C54:E5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41" t="s">
        <v>7</v>
      </c>
      <c r="B1" s="241"/>
      <c r="C1" s="242"/>
      <c r="D1" s="241"/>
      <c r="E1" s="241"/>
      <c r="F1" s="241"/>
      <c r="G1" s="241"/>
    </row>
    <row r="2" spans="1:7" ht="24.95" customHeight="1" x14ac:dyDescent="0.2">
      <c r="A2" s="50" t="s">
        <v>8</v>
      </c>
      <c r="B2" s="49"/>
      <c r="C2" s="243"/>
      <c r="D2" s="243"/>
      <c r="E2" s="243"/>
      <c r="F2" s="243"/>
      <c r="G2" s="244"/>
    </row>
    <row r="3" spans="1:7" ht="24.95" customHeight="1" x14ac:dyDescent="0.2">
      <c r="A3" s="50" t="s">
        <v>9</v>
      </c>
      <c r="B3" s="49"/>
      <c r="C3" s="243"/>
      <c r="D3" s="243"/>
      <c r="E3" s="243"/>
      <c r="F3" s="243"/>
      <c r="G3" s="244"/>
    </row>
    <row r="4" spans="1:7" ht="24.95" customHeight="1" x14ac:dyDescent="0.2">
      <c r="A4" s="50" t="s">
        <v>10</v>
      </c>
      <c r="B4" s="49"/>
      <c r="C4" s="243"/>
      <c r="D4" s="243"/>
      <c r="E4" s="243"/>
      <c r="F4" s="243"/>
      <c r="G4" s="244"/>
    </row>
    <row r="5" spans="1:7" x14ac:dyDescent="0.2">
      <c r="B5" s="4"/>
      <c r="C5" s="5"/>
      <c r="D5" s="6"/>
    </row>
  </sheetData>
  <sheetProtection algorithmName="SHA-512" hashValue="nXUMoQFPr+I2j4xdjW3BvQ8oLBmB4oKTGEkdb3gHvh2W+vxNJbwYfMrJ4i4jWcnz6EV9x1RehdQmsMVIc0kscA==" saltValue="GoJLgWflSftUTVjhoX3lxA==" spinCount="100000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7109375" style="123" customWidth="1"/>
    <col min="3" max="3" width="38.28515625" style="123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59" t="s">
        <v>7</v>
      </c>
      <c r="B1" s="259"/>
      <c r="C1" s="259"/>
      <c r="D1" s="259"/>
      <c r="E1" s="259"/>
      <c r="F1" s="259"/>
      <c r="G1" s="259"/>
      <c r="AG1" t="s">
        <v>73</v>
      </c>
    </row>
    <row r="2" spans="1:60" ht="25.15" customHeight="1" x14ac:dyDescent="0.2">
      <c r="A2" s="141" t="s">
        <v>8</v>
      </c>
      <c r="B2" s="49" t="s">
        <v>43</v>
      </c>
      <c r="C2" s="260" t="s">
        <v>44</v>
      </c>
      <c r="D2" s="261"/>
      <c r="E2" s="261"/>
      <c r="F2" s="261"/>
      <c r="G2" s="262"/>
      <c r="AG2" t="s">
        <v>74</v>
      </c>
    </row>
    <row r="3" spans="1:60" ht="25.15" customHeight="1" x14ac:dyDescent="0.2">
      <c r="A3" s="141" t="s">
        <v>9</v>
      </c>
      <c r="B3" s="49" t="s">
        <v>51</v>
      </c>
      <c r="C3" s="260" t="s">
        <v>52</v>
      </c>
      <c r="D3" s="261"/>
      <c r="E3" s="261"/>
      <c r="F3" s="261"/>
      <c r="G3" s="262"/>
      <c r="AC3" s="123" t="s">
        <v>74</v>
      </c>
      <c r="AG3" t="s">
        <v>75</v>
      </c>
    </row>
    <row r="4" spans="1:60" ht="25.15" customHeight="1" x14ac:dyDescent="0.2">
      <c r="A4" s="142" t="s">
        <v>10</v>
      </c>
      <c r="B4" s="143" t="s">
        <v>53</v>
      </c>
      <c r="C4" s="263" t="s">
        <v>54</v>
      </c>
      <c r="D4" s="264"/>
      <c r="E4" s="264"/>
      <c r="F4" s="264"/>
      <c r="G4" s="265"/>
      <c r="AG4" t="s">
        <v>76</v>
      </c>
    </row>
    <row r="5" spans="1:60" x14ac:dyDescent="0.2">
      <c r="D5" s="10"/>
    </row>
    <row r="6" spans="1:60" ht="38.25" x14ac:dyDescent="0.2">
      <c r="A6" s="145" t="s">
        <v>77</v>
      </c>
      <c r="B6" s="147" t="s">
        <v>78</v>
      </c>
      <c r="C6" s="147" t="s">
        <v>79</v>
      </c>
      <c r="D6" s="146" t="s">
        <v>80</v>
      </c>
      <c r="E6" s="145" t="s">
        <v>81</v>
      </c>
      <c r="F6" s="144" t="s">
        <v>82</v>
      </c>
      <c r="G6" s="145" t="s">
        <v>31</v>
      </c>
      <c r="H6" s="148" t="s">
        <v>32</v>
      </c>
      <c r="I6" s="148" t="s">
        <v>83</v>
      </c>
      <c r="J6" s="148" t="s">
        <v>33</v>
      </c>
      <c r="K6" s="148" t="s">
        <v>84</v>
      </c>
      <c r="L6" s="148" t="s">
        <v>85</v>
      </c>
      <c r="M6" s="148" t="s">
        <v>86</v>
      </c>
      <c r="N6" s="148" t="s">
        <v>87</v>
      </c>
      <c r="O6" s="148" t="s">
        <v>88</v>
      </c>
      <c r="P6" s="148" t="s">
        <v>89</v>
      </c>
      <c r="Q6" s="148" t="s">
        <v>90</v>
      </c>
      <c r="R6" s="148" t="s">
        <v>91</v>
      </c>
      <c r="S6" s="148" t="s">
        <v>92</v>
      </c>
      <c r="T6" s="148" t="s">
        <v>93</v>
      </c>
      <c r="U6" s="148" t="s">
        <v>94</v>
      </c>
      <c r="V6" s="148" t="s">
        <v>95</v>
      </c>
      <c r="W6" s="148" t="s">
        <v>96</v>
      </c>
      <c r="X6" s="148" t="s">
        <v>97</v>
      </c>
    </row>
    <row r="7" spans="1:60" hidden="1" x14ac:dyDescent="0.2">
      <c r="A7" s="3"/>
      <c r="B7" s="4"/>
      <c r="C7" s="4"/>
      <c r="D7" s="6"/>
      <c r="E7" s="150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</row>
    <row r="8" spans="1:60" x14ac:dyDescent="0.2">
      <c r="A8" s="163" t="s">
        <v>98</v>
      </c>
      <c r="B8" s="164" t="s">
        <v>53</v>
      </c>
      <c r="C8" s="182" t="s">
        <v>61</v>
      </c>
      <c r="D8" s="165"/>
      <c r="E8" s="166"/>
      <c r="F8" s="167"/>
      <c r="G8" s="168">
        <f>SUMIF(AG9:AG45,"&lt;&gt;NOR",G9:G45)</f>
        <v>0</v>
      </c>
      <c r="H8" s="162"/>
      <c r="I8" s="162">
        <f>SUM(I9:I45)</f>
        <v>0</v>
      </c>
      <c r="J8" s="162"/>
      <c r="K8" s="162">
        <f>SUM(K9:K45)</f>
        <v>0</v>
      </c>
      <c r="L8" s="162"/>
      <c r="M8" s="162">
        <f>SUM(M9:M45)</f>
        <v>0</v>
      </c>
      <c r="N8" s="162"/>
      <c r="O8" s="162">
        <f>SUM(O9:O45)</f>
        <v>13.05</v>
      </c>
      <c r="P8" s="162"/>
      <c r="Q8" s="162">
        <f>SUM(Q9:Q45)</f>
        <v>181.28</v>
      </c>
      <c r="R8" s="162"/>
      <c r="S8" s="162"/>
      <c r="T8" s="162"/>
      <c r="U8" s="162"/>
      <c r="V8" s="162">
        <f>SUM(V9:V45)</f>
        <v>481.35999999999996</v>
      </c>
      <c r="W8" s="162"/>
      <c r="X8" s="162"/>
      <c r="AG8" t="s">
        <v>99</v>
      </c>
    </row>
    <row r="9" spans="1:60" ht="22.5" outlineLevel="1" x14ac:dyDescent="0.2">
      <c r="A9" s="169">
        <v>1</v>
      </c>
      <c r="B9" s="170" t="s">
        <v>100</v>
      </c>
      <c r="C9" s="183" t="s">
        <v>101</v>
      </c>
      <c r="D9" s="171" t="s">
        <v>102</v>
      </c>
      <c r="E9" s="172">
        <v>82.4</v>
      </c>
      <c r="F9" s="173"/>
      <c r="G9" s="174">
        <f>ROUND(E9*F9,2)</f>
        <v>0</v>
      </c>
      <c r="H9" s="159"/>
      <c r="I9" s="158">
        <f>ROUND(E9*H9,2)</f>
        <v>0</v>
      </c>
      <c r="J9" s="159"/>
      <c r="K9" s="158">
        <f>ROUND(E9*J9,2)</f>
        <v>0</v>
      </c>
      <c r="L9" s="158">
        <v>21</v>
      </c>
      <c r="M9" s="158">
        <f>G9*(1+L9/100)</f>
        <v>0</v>
      </c>
      <c r="N9" s="158">
        <v>0</v>
      </c>
      <c r="O9" s="158">
        <f>ROUND(E9*N9,2)</f>
        <v>0</v>
      </c>
      <c r="P9" s="158">
        <v>2.2000000000000002</v>
      </c>
      <c r="Q9" s="158">
        <f>ROUND(E9*P9,2)</f>
        <v>181.28</v>
      </c>
      <c r="R9" s="158"/>
      <c r="S9" s="158" t="s">
        <v>103</v>
      </c>
      <c r="T9" s="158" t="s">
        <v>104</v>
      </c>
      <c r="U9" s="158">
        <v>1.37</v>
      </c>
      <c r="V9" s="158">
        <f>ROUND(E9*U9,2)</f>
        <v>112.89</v>
      </c>
      <c r="W9" s="158"/>
      <c r="X9" s="158" t="s">
        <v>105</v>
      </c>
      <c r="Y9" s="149"/>
      <c r="Z9" s="149"/>
      <c r="AA9" s="149"/>
      <c r="AB9" s="149"/>
      <c r="AC9" s="149"/>
      <c r="AD9" s="149"/>
      <c r="AE9" s="149"/>
      <c r="AF9" s="149"/>
      <c r="AG9" s="149" t="s">
        <v>106</v>
      </c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</row>
    <row r="10" spans="1:60" ht="22.5" outlineLevel="1" x14ac:dyDescent="0.2">
      <c r="A10" s="156"/>
      <c r="B10" s="157"/>
      <c r="C10" s="184" t="s">
        <v>107</v>
      </c>
      <c r="D10" s="160"/>
      <c r="E10" s="161">
        <v>44.396160000000002</v>
      </c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49"/>
      <c r="Z10" s="149"/>
      <c r="AA10" s="149"/>
      <c r="AB10" s="149"/>
      <c r="AC10" s="149"/>
      <c r="AD10" s="149"/>
      <c r="AE10" s="149"/>
      <c r="AF10" s="149"/>
      <c r="AG10" s="149" t="s">
        <v>108</v>
      </c>
      <c r="AH10" s="149">
        <v>0</v>
      </c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</row>
    <row r="11" spans="1:60" ht="22.5" outlineLevel="1" x14ac:dyDescent="0.2">
      <c r="A11" s="156"/>
      <c r="B11" s="157"/>
      <c r="C11" s="184" t="s">
        <v>109</v>
      </c>
      <c r="D11" s="160"/>
      <c r="E11" s="161">
        <v>37.970399999999998</v>
      </c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49"/>
      <c r="Z11" s="149"/>
      <c r="AA11" s="149"/>
      <c r="AB11" s="149"/>
      <c r="AC11" s="149"/>
      <c r="AD11" s="149"/>
      <c r="AE11" s="149"/>
      <c r="AF11" s="149"/>
      <c r="AG11" s="149" t="s">
        <v>108</v>
      </c>
      <c r="AH11" s="149">
        <v>0</v>
      </c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</row>
    <row r="12" spans="1:60" outlineLevel="1" x14ac:dyDescent="0.2">
      <c r="A12" s="156"/>
      <c r="B12" s="157"/>
      <c r="C12" s="184" t="s">
        <v>110</v>
      </c>
      <c r="D12" s="160"/>
      <c r="E12" s="161">
        <v>3.3439999999999998E-2</v>
      </c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49"/>
      <c r="Z12" s="149"/>
      <c r="AA12" s="149"/>
      <c r="AB12" s="149"/>
      <c r="AC12" s="149"/>
      <c r="AD12" s="149"/>
      <c r="AE12" s="149"/>
      <c r="AF12" s="149"/>
      <c r="AG12" s="149" t="s">
        <v>108</v>
      </c>
      <c r="AH12" s="149">
        <v>0</v>
      </c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</row>
    <row r="13" spans="1:60" outlineLevel="1" x14ac:dyDescent="0.2">
      <c r="A13" s="169">
        <v>2</v>
      </c>
      <c r="B13" s="170" t="s">
        <v>111</v>
      </c>
      <c r="C13" s="183" t="s">
        <v>112</v>
      </c>
      <c r="D13" s="171" t="s">
        <v>113</v>
      </c>
      <c r="E13" s="172">
        <v>131</v>
      </c>
      <c r="F13" s="173"/>
      <c r="G13" s="174">
        <f>ROUND(E13*F13,2)</f>
        <v>0</v>
      </c>
      <c r="H13" s="159"/>
      <c r="I13" s="158">
        <f>ROUND(E13*H13,2)</f>
        <v>0</v>
      </c>
      <c r="J13" s="159"/>
      <c r="K13" s="158">
        <f>ROUND(E13*J13,2)</f>
        <v>0</v>
      </c>
      <c r="L13" s="158">
        <v>21</v>
      </c>
      <c r="M13" s="158">
        <f>G13*(1+L13/100)</f>
        <v>0</v>
      </c>
      <c r="N13" s="158">
        <v>1.721E-2</v>
      </c>
      <c r="O13" s="158">
        <f>ROUND(E13*N13,2)</f>
        <v>2.25</v>
      </c>
      <c r="P13" s="158">
        <v>0</v>
      </c>
      <c r="Q13" s="158">
        <f>ROUND(E13*P13,2)</f>
        <v>0</v>
      </c>
      <c r="R13" s="158"/>
      <c r="S13" s="158" t="s">
        <v>114</v>
      </c>
      <c r="T13" s="158" t="s">
        <v>115</v>
      </c>
      <c r="U13" s="158">
        <v>0.98699999999999999</v>
      </c>
      <c r="V13" s="158">
        <f>ROUND(E13*U13,2)</f>
        <v>129.30000000000001</v>
      </c>
      <c r="W13" s="158"/>
      <c r="X13" s="158" t="s">
        <v>105</v>
      </c>
      <c r="Y13" s="149"/>
      <c r="Z13" s="149"/>
      <c r="AA13" s="149"/>
      <c r="AB13" s="149"/>
      <c r="AC13" s="149"/>
      <c r="AD13" s="149"/>
      <c r="AE13" s="149"/>
      <c r="AF13" s="149"/>
      <c r="AG13" s="149" t="s">
        <v>106</v>
      </c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</row>
    <row r="14" spans="1:60" ht="22.5" outlineLevel="1" x14ac:dyDescent="0.2">
      <c r="A14" s="156"/>
      <c r="B14" s="157"/>
      <c r="C14" s="184" t="s">
        <v>116</v>
      </c>
      <c r="D14" s="160"/>
      <c r="E14" s="161">
        <v>130.91999999999999</v>
      </c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49"/>
      <c r="Z14" s="149"/>
      <c r="AA14" s="149"/>
      <c r="AB14" s="149"/>
      <c r="AC14" s="149"/>
      <c r="AD14" s="149"/>
      <c r="AE14" s="149"/>
      <c r="AF14" s="149"/>
      <c r="AG14" s="149" t="s">
        <v>108</v>
      </c>
      <c r="AH14" s="149">
        <v>0</v>
      </c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</row>
    <row r="15" spans="1:60" outlineLevel="1" x14ac:dyDescent="0.2">
      <c r="A15" s="156"/>
      <c r="B15" s="157"/>
      <c r="C15" s="184" t="s">
        <v>117</v>
      </c>
      <c r="D15" s="160"/>
      <c r="E15" s="161">
        <v>0.08</v>
      </c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49"/>
      <c r="Z15" s="149"/>
      <c r="AA15" s="149"/>
      <c r="AB15" s="149"/>
      <c r="AC15" s="149"/>
      <c r="AD15" s="149"/>
      <c r="AE15" s="149"/>
      <c r="AF15" s="149"/>
      <c r="AG15" s="149" t="s">
        <v>108</v>
      </c>
      <c r="AH15" s="149">
        <v>0</v>
      </c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</row>
    <row r="16" spans="1:60" outlineLevel="1" x14ac:dyDescent="0.2">
      <c r="A16" s="175">
        <v>3</v>
      </c>
      <c r="B16" s="176" t="s">
        <v>118</v>
      </c>
      <c r="C16" s="185" t="s">
        <v>119</v>
      </c>
      <c r="D16" s="177" t="s">
        <v>120</v>
      </c>
      <c r="E16" s="178">
        <v>6</v>
      </c>
      <c r="F16" s="179"/>
      <c r="G16" s="180">
        <f>ROUND(E16*F16,2)</f>
        <v>0</v>
      </c>
      <c r="H16" s="159"/>
      <c r="I16" s="158">
        <f>ROUND(E16*H16,2)</f>
        <v>0</v>
      </c>
      <c r="J16" s="159"/>
      <c r="K16" s="158">
        <f>ROUND(E16*J16,2)</f>
        <v>0</v>
      </c>
      <c r="L16" s="158">
        <v>21</v>
      </c>
      <c r="M16" s="158">
        <f>G16*(1+L16/100)</f>
        <v>0</v>
      </c>
      <c r="N16" s="158">
        <v>0</v>
      </c>
      <c r="O16" s="158">
        <f>ROUND(E16*N16,2)</f>
        <v>0</v>
      </c>
      <c r="P16" s="158">
        <v>0</v>
      </c>
      <c r="Q16" s="158">
        <f>ROUND(E16*P16,2)</f>
        <v>0</v>
      </c>
      <c r="R16" s="158"/>
      <c r="S16" s="158" t="s">
        <v>103</v>
      </c>
      <c r="T16" s="158" t="s">
        <v>121</v>
      </c>
      <c r="U16" s="158">
        <v>0</v>
      </c>
      <c r="V16" s="158">
        <f>ROUND(E16*U16,2)</f>
        <v>0</v>
      </c>
      <c r="W16" s="158"/>
      <c r="X16" s="158" t="s">
        <v>105</v>
      </c>
      <c r="Y16" s="149"/>
      <c r="Z16" s="149"/>
      <c r="AA16" s="149"/>
      <c r="AB16" s="149"/>
      <c r="AC16" s="149"/>
      <c r="AD16" s="149"/>
      <c r="AE16" s="149"/>
      <c r="AF16" s="149"/>
      <c r="AG16" s="149" t="s">
        <v>106</v>
      </c>
      <c r="AH16" s="149"/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</row>
    <row r="17" spans="1:60" outlineLevel="1" x14ac:dyDescent="0.2">
      <c r="A17" s="169">
        <v>4</v>
      </c>
      <c r="B17" s="170" t="s">
        <v>122</v>
      </c>
      <c r="C17" s="183" t="s">
        <v>123</v>
      </c>
      <c r="D17" s="171" t="s">
        <v>124</v>
      </c>
      <c r="E17" s="172">
        <v>960</v>
      </c>
      <c r="F17" s="173"/>
      <c r="G17" s="174">
        <f>ROUND(E17*F17,2)</f>
        <v>0</v>
      </c>
      <c r="H17" s="159"/>
      <c r="I17" s="158">
        <f>ROUND(E17*H17,2)</f>
        <v>0</v>
      </c>
      <c r="J17" s="159"/>
      <c r="K17" s="158">
        <f>ROUND(E17*J17,2)</f>
        <v>0</v>
      </c>
      <c r="L17" s="158">
        <v>21</v>
      </c>
      <c r="M17" s="158">
        <f>G17*(1+L17/100)</f>
        <v>0</v>
      </c>
      <c r="N17" s="158">
        <v>0</v>
      </c>
      <c r="O17" s="158">
        <f>ROUND(E17*N17,2)</f>
        <v>0</v>
      </c>
      <c r="P17" s="158">
        <v>0</v>
      </c>
      <c r="Q17" s="158">
        <f>ROUND(E17*P17,2)</f>
        <v>0</v>
      </c>
      <c r="R17" s="158"/>
      <c r="S17" s="158" t="s">
        <v>114</v>
      </c>
      <c r="T17" s="158" t="s">
        <v>115</v>
      </c>
      <c r="U17" s="158">
        <v>0.20300000000000001</v>
      </c>
      <c r="V17" s="158">
        <f>ROUND(E17*U17,2)</f>
        <v>194.88</v>
      </c>
      <c r="W17" s="158"/>
      <c r="X17" s="158" t="s">
        <v>105</v>
      </c>
      <c r="Y17" s="149"/>
      <c r="Z17" s="149"/>
      <c r="AA17" s="149"/>
      <c r="AB17" s="149"/>
      <c r="AC17" s="149"/>
      <c r="AD17" s="149"/>
      <c r="AE17" s="149"/>
      <c r="AF17" s="149"/>
      <c r="AG17" s="149" t="s">
        <v>106</v>
      </c>
      <c r="AH17" s="149"/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</row>
    <row r="18" spans="1:60" outlineLevel="1" x14ac:dyDescent="0.2">
      <c r="A18" s="156"/>
      <c r="B18" s="157"/>
      <c r="C18" s="184" t="s">
        <v>125</v>
      </c>
      <c r="D18" s="160"/>
      <c r="E18" s="161">
        <v>960</v>
      </c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49"/>
      <c r="Z18" s="149"/>
      <c r="AA18" s="149"/>
      <c r="AB18" s="149"/>
      <c r="AC18" s="149"/>
      <c r="AD18" s="149"/>
      <c r="AE18" s="149"/>
      <c r="AF18" s="149"/>
      <c r="AG18" s="149" t="s">
        <v>108</v>
      </c>
      <c r="AH18" s="149">
        <v>0</v>
      </c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</row>
    <row r="19" spans="1:60" outlineLevel="1" x14ac:dyDescent="0.2">
      <c r="A19" s="169">
        <v>5</v>
      </c>
      <c r="B19" s="170" t="s">
        <v>126</v>
      </c>
      <c r="C19" s="183" t="s">
        <v>127</v>
      </c>
      <c r="D19" s="171" t="s">
        <v>128</v>
      </c>
      <c r="E19" s="172">
        <v>120</v>
      </c>
      <c r="F19" s="173"/>
      <c r="G19" s="174">
        <f>ROUND(E19*F19,2)</f>
        <v>0</v>
      </c>
      <c r="H19" s="159"/>
      <c r="I19" s="158">
        <f>ROUND(E19*H19,2)</f>
        <v>0</v>
      </c>
      <c r="J19" s="159"/>
      <c r="K19" s="158">
        <f>ROUND(E19*J19,2)</f>
        <v>0</v>
      </c>
      <c r="L19" s="158">
        <v>21</v>
      </c>
      <c r="M19" s="158">
        <f>G19*(1+L19/100)</f>
        <v>0</v>
      </c>
      <c r="N19" s="158">
        <v>0</v>
      </c>
      <c r="O19" s="158">
        <f>ROUND(E19*N19,2)</f>
        <v>0</v>
      </c>
      <c r="P19" s="158">
        <v>0</v>
      </c>
      <c r="Q19" s="158">
        <f>ROUND(E19*P19,2)</f>
        <v>0</v>
      </c>
      <c r="R19" s="158"/>
      <c r="S19" s="158" t="s">
        <v>114</v>
      </c>
      <c r="T19" s="158" t="s">
        <v>115</v>
      </c>
      <c r="U19" s="158">
        <v>0</v>
      </c>
      <c r="V19" s="158">
        <f>ROUND(E19*U19,2)</f>
        <v>0</v>
      </c>
      <c r="W19" s="158"/>
      <c r="X19" s="158" t="s">
        <v>105</v>
      </c>
      <c r="Y19" s="149"/>
      <c r="Z19" s="149"/>
      <c r="AA19" s="149"/>
      <c r="AB19" s="149"/>
      <c r="AC19" s="149"/>
      <c r="AD19" s="149"/>
      <c r="AE19" s="149"/>
      <c r="AF19" s="149"/>
      <c r="AG19" s="149" t="s">
        <v>106</v>
      </c>
      <c r="AH19" s="149"/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</row>
    <row r="20" spans="1:60" outlineLevel="1" x14ac:dyDescent="0.2">
      <c r="A20" s="156"/>
      <c r="B20" s="157"/>
      <c r="C20" s="184" t="s">
        <v>129</v>
      </c>
      <c r="D20" s="160"/>
      <c r="E20" s="161">
        <v>120</v>
      </c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49"/>
      <c r="Z20" s="149"/>
      <c r="AA20" s="149"/>
      <c r="AB20" s="149"/>
      <c r="AC20" s="149"/>
      <c r="AD20" s="149"/>
      <c r="AE20" s="149"/>
      <c r="AF20" s="149"/>
      <c r="AG20" s="149" t="s">
        <v>108</v>
      </c>
      <c r="AH20" s="149">
        <v>0</v>
      </c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</row>
    <row r="21" spans="1:60" outlineLevel="1" x14ac:dyDescent="0.2">
      <c r="A21" s="169">
        <v>6</v>
      </c>
      <c r="B21" s="170" t="s">
        <v>130</v>
      </c>
      <c r="C21" s="183" t="s">
        <v>131</v>
      </c>
      <c r="D21" s="171" t="s">
        <v>102</v>
      </c>
      <c r="E21" s="172">
        <v>62.2</v>
      </c>
      <c r="F21" s="173"/>
      <c r="G21" s="174">
        <f>ROUND(E21*F21,2)</f>
        <v>0</v>
      </c>
      <c r="H21" s="159"/>
      <c r="I21" s="158">
        <f>ROUND(E21*H21,2)</f>
        <v>0</v>
      </c>
      <c r="J21" s="159"/>
      <c r="K21" s="158">
        <f>ROUND(E21*J21,2)</f>
        <v>0</v>
      </c>
      <c r="L21" s="158">
        <v>21</v>
      </c>
      <c r="M21" s="158">
        <f>G21*(1+L21/100)</f>
        <v>0</v>
      </c>
      <c r="N21" s="158">
        <v>0</v>
      </c>
      <c r="O21" s="158">
        <f>ROUND(E21*N21,2)</f>
        <v>0</v>
      </c>
      <c r="P21" s="158">
        <v>0</v>
      </c>
      <c r="Q21" s="158">
        <f>ROUND(E21*P21,2)</f>
        <v>0</v>
      </c>
      <c r="R21" s="158"/>
      <c r="S21" s="158" t="s">
        <v>114</v>
      </c>
      <c r="T21" s="158" t="s">
        <v>115</v>
      </c>
      <c r="U21" s="158">
        <v>0.52900000000000003</v>
      </c>
      <c r="V21" s="158">
        <f>ROUND(E21*U21,2)</f>
        <v>32.9</v>
      </c>
      <c r="W21" s="158"/>
      <c r="X21" s="158" t="s">
        <v>105</v>
      </c>
      <c r="Y21" s="149"/>
      <c r="Z21" s="149"/>
      <c r="AA21" s="149"/>
      <c r="AB21" s="149"/>
      <c r="AC21" s="149"/>
      <c r="AD21" s="149"/>
      <c r="AE21" s="149"/>
      <c r="AF21" s="149"/>
      <c r="AG21" s="149" t="s">
        <v>106</v>
      </c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</row>
    <row r="22" spans="1:60" ht="22.5" outlineLevel="1" x14ac:dyDescent="0.2">
      <c r="A22" s="156"/>
      <c r="B22" s="157"/>
      <c r="C22" s="184" t="s">
        <v>132</v>
      </c>
      <c r="D22" s="160"/>
      <c r="E22" s="161">
        <v>9.0831</v>
      </c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49"/>
      <c r="Z22" s="149"/>
      <c r="AA22" s="149"/>
      <c r="AB22" s="149"/>
      <c r="AC22" s="149"/>
      <c r="AD22" s="149"/>
      <c r="AE22" s="149"/>
      <c r="AF22" s="149"/>
      <c r="AG22" s="149" t="s">
        <v>108</v>
      </c>
      <c r="AH22" s="149">
        <v>0</v>
      </c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</row>
    <row r="23" spans="1:60" outlineLevel="1" x14ac:dyDescent="0.2">
      <c r="A23" s="156"/>
      <c r="B23" s="157"/>
      <c r="C23" s="184" t="s">
        <v>133</v>
      </c>
      <c r="D23" s="160"/>
      <c r="E23" s="161">
        <v>21.42</v>
      </c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49"/>
      <c r="Z23" s="149"/>
      <c r="AA23" s="149"/>
      <c r="AB23" s="149"/>
      <c r="AC23" s="149"/>
      <c r="AD23" s="149"/>
      <c r="AE23" s="149"/>
      <c r="AF23" s="149"/>
      <c r="AG23" s="149" t="s">
        <v>108</v>
      </c>
      <c r="AH23" s="149">
        <v>0</v>
      </c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</row>
    <row r="24" spans="1:60" ht="33.75" outlineLevel="1" x14ac:dyDescent="0.2">
      <c r="A24" s="156"/>
      <c r="B24" s="157"/>
      <c r="C24" s="184" t="s">
        <v>134</v>
      </c>
      <c r="D24" s="160"/>
      <c r="E24" s="161">
        <v>31.6554</v>
      </c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49"/>
      <c r="Z24" s="149"/>
      <c r="AA24" s="149"/>
      <c r="AB24" s="149"/>
      <c r="AC24" s="149"/>
      <c r="AD24" s="149"/>
      <c r="AE24" s="149"/>
      <c r="AF24" s="149"/>
      <c r="AG24" s="149" t="s">
        <v>108</v>
      </c>
      <c r="AH24" s="149">
        <v>0</v>
      </c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</row>
    <row r="25" spans="1:60" outlineLevel="1" x14ac:dyDescent="0.2">
      <c r="A25" s="156"/>
      <c r="B25" s="157"/>
      <c r="C25" s="184" t="s">
        <v>135</v>
      </c>
      <c r="D25" s="160"/>
      <c r="E25" s="161"/>
      <c r="F25" s="158"/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49"/>
      <c r="Z25" s="149"/>
      <c r="AA25" s="149"/>
      <c r="AB25" s="149"/>
      <c r="AC25" s="149"/>
      <c r="AD25" s="149"/>
      <c r="AE25" s="149"/>
      <c r="AF25" s="149"/>
      <c r="AG25" s="149" t="s">
        <v>108</v>
      </c>
      <c r="AH25" s="149">
        <v>0</v>
      </c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</row>
    <row r="26" spans="1:60" outlineLevel="1" x14ac:dyDescent="0.2">
      <c r="A26" s="156"/>
      <c r="B26" s="157"/>
      <c r="C26" s="184" t="s">
        <v>136</v>
      </c>
      <c r="D26" s="160"/>
      <c r="E26" s="161">
        <v>4.1500000000000002E-2</v>
      </c>
      <c r="F26" s="158"/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49"/>
      <c r="Z26" s="149"/>
      <c r="AA26" s="149"/>
      <c r="AB26" s="149"/>
      <c r="AC26" s="149"/>
      <c r="AD26" s="149"/>
      <c r="AE26" s="149"/>
      <c r="AF26" s="149"/>
      <c r="AG26" s="149" t="s">
        <v>108</v>
      </c>
      <c r="AH26" s="149">
        <v>0</v>
      </c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</row>
    <row r="27" spans="1:60" outlineLevel="1" x14ac:dyDescent="0.2">
      <c r="A27" s="175">
        <v>7</v>
      </c>
      <c r="B27" s="176" t="s">
        <v>137</v>
      </c>
      <c r="C27" s="185" t="s">
        <v>138</v>
      </c>
      <c r="D27" s="177" t="s">
        <v>102</v>
      </c>
      <c r="E27" s="178">
        <v>62.2</v>
      </c>
      <c r="F27" s="179"/>
      <c r="G27" s="180">
        <f>ROUND(E27*F27,2)</f>
        <v>0</v>
      </c>
      <c r="H27" s="159"/>
      <c r="I27" s="158">
        <f>ROUND(E27*H27,2)</f>
        <v>0</v>
      </c>
      <c r="J27" s="159"/>
      <c r="K27" s="158">
        <f>ROUND(E27*J27,2)</f>
        <v>0</v>
      </c>
      <c r="L27" s="158">
        <v>21</v>
      </c>
      <c r="M27" s="158">
        <f>G27*(1+L27/100)</f>
        <v>0</v>
      </c>
      <c r="N27" s="158">
        <v>0</v>
      </c>
      <c r="O27" s="158">
        <f>ROUND(E27*N27,2)</f>
        <v>0</v>
      </c>
      <c r="P27" s="158">
        <v>0</v>
      </c>
      <c r="Q27" s="158">
        <f>ROUND(E27*P27,2)</f>
        <v>0</v>
      </c>
      <c r="R27" s="158"/>
      <c r="S27" s="158" t="s">
        <v>114</v>
      </c>
      <c r="T27" s="158" t="s">
        <v>115</v>
      </c>
      <c r="U27" s="158">
        <v>3.4000000000000002E-2</v>
      </c>
      <c r="V27" s="158">
        <f>ROUND(E27*U27,2)</f>
        <v>2.11</v>
      </c>
      <c r="W27" s="158"/>
      <c r="X27" s="158" t="s">
        <v>105</v>
      </c>
      <c r="Y27" s="149"/>
      <c r="Z27" s="149"/>
      <c r="AA27" s="149"/>
      <c r="AB27" s="149"/>
      <c r="AC27" s="149"/>
      <c r="AD27" s="149"/>
      <c r="AE27" s="149"/>
      <c r="AF27" s="149"/>
      <c r="AG27" s="149" t="s">
        <v>106</v>
      </c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</row>
    <row r="28" spans="1:60" outlineLevel="1" x14ac:dyDescent="0.2">
      <c r="A28" s="169">
        <v>8</v>
      </c>
      <c r="B28" s="170" t="s">
        <v>139</v>
      </c>
      <c r="C28" s="183" t="s">
        <v>140</v>
      </c>
      <c r="D28" s="171" t="s">
        <v>102</v>
      </c>
      <c r="E28" s="172">
        <v>1</v>
      </c>
      <c r="F28" s="173"/>
      <c r="G28" s="174">
        <f>ROUND(E28*F28,2)</f>
        <v>0</v>
      </c>
      <c r="H28" s="159"/>
      <c r="I28" s="158">
        <f>ROUND(E28*H28,2)</f>
        <v>0</v>
      </c>
      <c r="J28" s="159"/>
      <c r="K28" s="158">
        <f>ROUND(E28*J28,2)</f>
        <v>0</v>
      </c>
      <c r="L28" s="158">
        <v>21</v>
      </c>
      <c r="M28" s="158">
        <f>G28*(1+L28/100)</f>
        <v>0</v>
      </c>
      <c r="N28" s="158">
        <v>0</v>
      </c>
      <c r="O28" s="158">
        <f>ROUND(E28*N28,2)</f>
        <v>0</v>
      </c>
      <c r="P28" s="158">
        <v>0</v>
      </c>
      <c r="Q28" s="158">
        <f>ROUND(E28*P28,2)</f>
        <v>0</v>
      </c>
      <c r="R28" s="158"/>
      <c r="S28" s="158" t="s">
        <v>114</v>
      </c>
      <c r="T28" s="158" t="s">
        <v>115</v>
      </c>
      <c r="U28" s="158">
        <v>1.7629999999999999</v>
      </c>
      <c r="V28" s="158">
        <f>ROUND(E28*U28,2)</f>
        <v>1.76</v>
      </c>
      <c r="W28" s="158"/>
      <c r="X28" s="158" t="s">
        <v>105</v>
      </c>
      <c r="Y28" s="149"/>
      <c r="Z28" s="149"/>
      <c r="AA28" s="149"/>
      <c r="AB28" s="149"/>
      <c r="AC28" s="149"/>
      <c r="AD28" s="149"/>
      <c r="AE28" s="149"/>
      <c r="AF28" s="149"/>
      <c r="AG28" s="149" t="s">
        <v>106</v>
      </c>
      <c r="AH28" s="149"/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</row>
    <row r="29" spans="1:60" outlineLevel="1" x14ac:dyDescent="0.2">
      <c r="A29" s="156"/>
      <c r="B29" s="157"/>
      <c r="C29" s="184" t="s">
        <v>141</v>
      </c>
      <c r="D29" s="160"/>
      <c r="E29" s="161">
        <v>0.87</v>
      </c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158"/>
      <c r="Y29" s="149"/>
      <c r="Z29" s="149"/>
      <c r="AA29" s="149"/>
      <c r="AB29" s="149"/>
      <c r="AC29" s="149"/>
      <c r="AD29" s="149"/>
      <c r="AE29" s="149"/>
      <c r="AF29" s="149"/>
      <c r="AG29" s="149" t="s">
        <v>108</v>
      </c>
      <c r="AH29" s="149">
        <v>0</v>
      </c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</row>
    <row r="30" spans="1:60" outlineLevel="1" x14ac:dyDescent="0.2">
      <c r="A30" s="156"/>
      <c r="B30" s="157"/>
      <c r="C30" s="184" t="s">
        <v>142</v>
      </c>
      <c r="D30" s="160"/>
      <c r="E30" s="161">
        <v>0.13</v>
      </c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49"/>
      <c r="Z30" s="149"/>
      <c r="AA30" s="149"/>
      <c r="AB30" s="149"/>
      <c r="AC30" s="149"/>
      <c r="AD30" s="149"/>
      <c r="AE30" s="149"/>
      <c r="AF30" s="149"/>
      <c r="AG30" s="149" t="s">
        <v>108</v>
      </c>
      <c r="AH30" s="149">
        <v>0</v>
      </c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</row>
    <row r="31" spans="1:60" outlineLevel="1" x14ac:dyDescent="0.2">
      <c r="A31" s="169">
        <v>9</v>
      </c>
      <c r="B31" s="170" t="s">
        <v>143</v>
      </c>
      <c r="C31" s="183" t="s">
        <v>144</v>
      </c>
      <c r="D31" s="171" t="s">
        <v>102</v>
      </c>
      <c r="E31" s="172">
        <v>6</v>
      </c>
      <c r="F31" s="173"/>
      <c r="G31" s="174">
        <f>ROUND(E31*F31,2)</f>
        <v>0</v>
      </c>
      <c r="H31" s="159"/>
      <c r="I31" s="158">
        <f>ROUND(E31*H31,2)</f>
        <v>0</v>
      </c>
      <c r="J31" s="159"/>
      <c r="K31" s="158">
        <f>ROUND(E31*J31,2)</f>
        <v>0</v>
      </c>
      <c r="L31" s="158">
        <v>21</v>
      </c>
      <c r="M31" s="158">
        <f>G31*(1+L31/100)</f>
        <v>0</v>
      </c>
      <c r="N31" s="158">
        <v>0</v>
      </c>
      <c r="O31" s="158">
        <f>ROUND(E31*N31,2)</f>
        <v>0</v>
      </c>
      <c r="P31" s="158">
        <v>0</v>
      </c>
      <c r="Q31" s="158">
        <f>ROUND(E31*P31,2)</f>
        <v>0</v>
      </c>
      <c r="R31" s="158"/>
      <c r="S31" s="158" t="s">
        <v>114</v>
      </c>
      <c r="T31" s="158" t="s">
        <v>115</v>
      </c>
      <c r="U31" s="158">
        <v>0.20200000000000001</v>
      </c>
      <c r="V31" s="158">
        <f>ROUND(E31*U31,2)</f>
        <v>1.21</v>
      </c>
      <c r="W31" s="158"/>
      <c r="X31" s="158" t="s">
        <v>105</v>
      </c>
      <c r="Y31" s="149"/>
      <c r="Z31" s="149"/>
      <c r="AA31" s="149"/>
      <c r="AB31" s="149"/>
      <c r="AC31" s="149"/>
      <c r="AD31" s="149"/>
      <c r="AE31" s="149"/>
      <c r="AF31" s="149"/>
      <c r="AG31" s="149" t="s">
        <v>106</v>
      </c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</row>
    <row r="32" spans="1:60" outlineLevel="1" x14ac:dyDescent="0.2">
      <c r="A32" s="156"/>
      <c r="B32" s="157"/>
      <c r="C32" s="184" t="s">
        <v>145</v>
      </c>
      <c r="D32" s="160"/>
      <c r="E32" s="161">
        <v>6</v>
      </c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  <c r="Y32" s="149"/>
      <c r="Z32" s="149"/>
      <c r="AA32" s="149"/>
      <c r="AB32" s="149"/>
      <c r="AC32" s="149"/>
      <c r="AD32" s="149"/>
      <c r="AE32" s="149"/>
      <c r="AF32" s="149"/>
      <c r="AG32" s="149" t="s">
        <v>108</v>
      </c>
      <c r="AH32" s="149">
        <v>0</v>
      </c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</row>
    <row r="33" spans="1:60" outlineLevel="1" x14ac:dyDescent="0.2">
      <c r="A33" s="169">
        <v>10</v>
      </c>
      <c r="B33" s="170" t="s">
        <v>146</v>
      </c>
      <c r="C33" s="183" t="s">
        <v>147</v>
      </c>
      <c r="D33" s="171" t="s">
        <v>148</v>
      </c>
      <c r="E33" s="172">
        <v>10.8</v>
      </c>
      <c r="F33" s="173"/>
      <c r="G33" s="174">
        <f>ROUND(E33*F33,2)</f>
        <v>0</v>
      </c>
      <c r="H33" s="159"/>
      <c r="I33" s="158">
        <f>ROUND(E33*H33,2)</f>
        <v>0</v>
      </c>
      <c r="J33" s="159"/>
      <c r="K33" s="158">
        <f>ROUND(E33*J33,2)</f>
        <v>0</v>
      </c>
      <c r="L33" s="158">
        <v>21</v>
      </c>
      <c r="M33" s="158">
        <f>G33*(1+L33/100)</f>
        <v>0</v>
      </c>
      <c r="N33" s="158">
        <v>1</v>
      </c>
      <c r="O33" s="158">
        <f>ROUND(E33*N33,2)</f>
        <v>10.8</v>
      </c>
      <c r="P33" s="158">
        <v>0</v>
      </c>
      <c r="Q33" s="158">
        <f>ROUND(E33*P33,2)</f>
        <v>0</v>
      </c>
      <c r="R33" s="158" t="s">
        <v>149</v>
      </c>
      <c r="S33" s="158" t="s">
        <v>114</v>
      </c>
      <c r="T33" s="158" t="s">
        <v>121</v>
      </c>
      <c r="U33" s="158">
        <v>0</v>
      </c>
      <c r="V33" s="158">
        <f>ROUND(E33*U33,2)</f>
        <v>0</v>
      </c>
      <c r="W33" s="158"/>
      <c r="X33" s="158" t="s">
        <v>150</v>
      </c>
      <c r="Y33" s="149"/>
      <c r="Z33" s="149"/>
      <c r="AA33" s="149"/>
      <c r="AB33" s="149"/>
      <c r="AC33" s="149"/>
      <c r="AD33" s="149"/>
      <c r="AE33" s="149"/>
      <c r="AF33" s="149"/>
      <c r="AG33" s="149" t="s">
        <v>151</v>
      </c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</row>
    <row r="34" spans="1:60" outlineLevel="1" x14ac:dyDescent="0.2">
      <c r="A34" s="156"/>
      <c r="B34" s="157"/>
      <c r="C34" s="184" t="s">
        <v>152</v>
      </c>
      <c r="D34" s="160"/>
      <c r="E34" s="161">
        <v>10.8</v>
      </c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  <c r="Y34" s="149"/>
      <c r="Z34" s="149"/>
      <c r="AA34" s="149"/>
      <c r="AB34" s="149"/>
      <c r="AC34" s="149"/>
      <c r="AD34" s="149"/>
      <c r="AE34" s="149"/>
      <c r="AF34" s="149"/>
      <c r="AG34" s="149" t="s">
        <v>108</v>
      </c>
      <c r="AH34" s="149">
        <v>0</v>
      </c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49"/>
      <c r="BC34" s="149"/>
      <c r="BD34" s="149"/>
      <c r="BE34" s="149"/>
      <c r="BF34" s="149"/>
      <c r="BG34" s="149"/>
      <c r="BH34" s="149"/>
    </row>
    <row r="35" spans="1:60" outlineLevel="1" x14ac:dyDescent="0.2">
      <c r="A35" s="169">
        <v>11</v>
      </c>
      <c r="B35" s="170" t="s">
        <v>153</v>
      </c>
      <c r="C35" s="183" t="s">
        <v>154</v>
      </c>
      <c r="D35" s="171" t="s">
        <v>155</v>
      </c>
      <c r="E35" s="172">
        <v>98.1</v>
      </c>
      <c r="F35" s="173"/>
      <c r="G35" s="174">
        <f>ROUND(E35*F35,2)</f>
        <v>0</v>
      </c>
      <c r="H35" s="159"/>
      <c r="I35" s="158">
        <f>ROUND(E35*H35,2)</f>
        <v>0</v>
      </c>
      <c r="J35" s="159"/>
      <c r="K35" s="158">
        <f>ROUND(E35*J35,2)</f>
        <v>0</v>
      </c>
      <c r="L35" s="158">
        <v>21</v>
      </c>
      <c r="M35" s="158">
        <f>G35*(1+L35/100)</f>
        <v>0</v>
      </c>
      <c r="N35" s="158">
        <v>0</v>
      </c>
      <c r="O35" s="158">
        <f>ROUND(E35*N35,2)</f>
        <v>0</v>
      </c>
      <c r="P35" s="158">
        <v>0</v>
      </c>
      <c r="Q35" s="158">
        <f>ROUND(E35*P35,2)</f>
        <v>0</v>
      </c>
      <c r="R35" s="158"/>
      <c r="S35" s="158" t="s">
        <v>114</v>
      </c>
      <c r="T35" s="158" t="s">
        <v>115</v>
      </c>
      <c r="U35" s="158">
        <v>1.7999999999999999E-2</v>
      </c>
      <c r="V35" s="158">
        <f>ROUND(E35*U35,2)</f>
        <v>1.77</v>
      </c>
      <c r="W35" s="158"/>
      <c r="X35" s="158" t="s">
        <v>105</v>
      </c>
      <c r="Y35" s="149"/>
      <c r="Z35" s="149"/>
      <c r="AA35" s="149"/>
      <c r="AB35" s="149"/>
      <c r="AC35" s="149"/>
      <c r="AD35" s="149"/>
      <c r="AE35" s="149"/>
      <c r="AF35" s="149"/>
      <c r="AG35" s="149" t="s">
        <v>106</v>
      </c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</row>
    <row r="36" spans="1:60" outlineLevel="1" x14ac:dyDescent="0.2">
      <c r="A36" s="156"/>
      <c r="B36" s="157"/>
      <c r="C36" s="184" t="s">
        <v>156</v>
      </c>
      <c r="D36" s="160"/>
      <c r="E36" s="161">
        <v>67.540999999999997</v>
      </c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  <c r="Y36" s="149"/>
      <c r="Z36" s="149"/>
      <c r="AA36" s="149"/>
      <c r="AB36" s="149"/>
      <c r="AC36" s="149"/>
      <c r="AD36" s="149"/>
      <c r="AE36" s="149"/>
      <c r="AF36" s="149"/>
      <c r="AG36" s="149" t="s">
        <v>108</v>
      </c>
      <c r="AH36" s="149">
        <v>0</v>
      </c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</row>
    <row r="37" spans="1:60" outlineLevel="1" x14ac:dyDescent="0.2">
      <c r="A37" s="156"/>
      <c r="B37" s="157"/>
      <c r="C37" s="184" t="s">
        <v>157</v>
      </c>
      <c r="D37" s="160"/>
      <c r="E37" s="161">
        <v>30.6</v>
      </c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  <c r="Y37" s="149"/>
      <c r="Z37" s="149"/>
      <c r="AA37" s="149"/>
      <c r="AB37" s="149"/>
      <c r="AC37" s="149"/>
      <c r="AD37" s="149"/>
      <c r="AE37" s="149"/>
      <c r="AF37" s="149"/>
      <c r="AG37" s="149" t="s">
        <v>108</v>
      </c>
      <c r="AH37" s="149">
        <v>0</v>
      </c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</row>
    <row r="38" spans="1:60" outlineLevel="1" x14ac:dyDescent="0.2">
      <c r="A38" s="156"/>
      <c r="B38" s="157"/>
      <c r="C38" s="184" t="s">
        <v>158</v>
      </c>
      <c r="D38" s="160"/>
      <c r="E38" s="161">
        <v>-4.1000000000000002E-2</v>
      </c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49"/>
      <c r="Z38" s="149"/>
      <c r="AA38" s="149"/>
      <c r="AB38" s="149"/>
      <c r="AC38" s="149"/>
      <c r="AD38" s="149"/>
      <c r="AE38" s="149"/>
      <c r="AF38" s="149"/>
      <c r="AG38" s="149" t="s">
        <v>108</v>
      </c>
      <c r="AH38" s="149">
        <v>0</v>
      </c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</row>
    <row r="39" spans="1:60" outlineLevel="1" x14ac:dyDescent="0.2">
      <c r="A39" s="169">
        <v>12</v>
      </c>
      <c r="B39" s="170" t="s">
        <v>159</v>
      </c>
      <c r="C39" s="183" t="s">
        <v>160</v>
      </c>
      <c r="D39" s="171" t="s">
        <v>155</v>
      </c>
      <c r="E39" s="172">
        <v>214.6</v>
      </c>
      <c r="F39" s="173"/>
      <c r="G39" s="174">
        <f>ROUND(E39*F39,2)</f>
        <v>0</v>
      </c>
      <c r="H39" s="159"/>
      <c r="I39" s="158">
        <f>ROUND(E39*H39,2)</f>
        <v>0</v>
      </c>
      <c r="J39" s="159"/>
      <c r="K39" s="158">
        <f>ROUND(E39*J39,2)</f>
        <v>0</v>
      </c>
      <c r="L39" s="158">
        <v>21</v>
      </c>
      <c r="M39" s="158">
        <f>G39*(1+L39/100)</f>
        <v>0</v>
      </c>
      <c r="N39" s="158">
        <v>0</v>
      </c>
      <c r="O39" s="158">
        <f>ROUND(E39*N39,2)</f>
        <v>0</v>
      </c>
      <c r="P39" s="158">
        <v>0</v>
      </c>
      <c r="Q39" s="158">
        <f>ROUND(E39*P39,2)</f>
        <v>0</v>
      </c>
      <c r="R39" s="158"/>
      <c r="S39" s="158" t="s">
        <v>114</v>
      </c>
      <c r="T39" s="158" t="s">
        <v>115</v>
      </c>
      <c r="U39" s="158">
        <v>1.7999999999999999E-2</v>
      </c>
      <c r="V39" s="158">
        <f>ROUND(E39*U39,2)</f>
        <v>3.86</v>
      </c>
      <c r="W39" s="158"/>
      <c r="X39" s="158" t="s">
        <v>105</v>
      </c>
      <c r="Y39" s="149"/>
      <c r="Z39" s="149"/>
      <c r="AA39" s="149"/>
      <c r="AB39" s="149"/>
      <c r="AC39" s="149"/>
      <c r="AD39" s="149"/>
      <c r="AE39" s="149"/>
      <c r="AF39" s="149"/>
      <c r="AG39" s="149" t="s">
        <v>106</v>
      </c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</row>
    <row r="40" spans="1:60" outlineLevel="1" x14ac:dyDescent="0.2">
      <c r="A40" s="156"/>
      <c r="B40" s="157"/>
      <c r="C40" s="184" t="s">
        <v>161</v>
      </c>
      <c r="D40" s="160"/>
      <c r="E40" s="161">
        <v>214.6</v>
      </c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49"/>
      <c r="Z40" s="149"/>
      <c r="AA40" s="149"/>
      <c r="AB40" s="149"/>
      <c r="AC40" s="149"/>
      <c r="AD40" s="149"/>
      <c r="AE40" s="149"/>
      <c r="AF40" s="149"/>
      <c r="AG40" s="149" t="s">
        <v>108</v>
      </c>
      <c r="AH40" s="149">
        <v>0</v>
      </c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</row>
    <row r="41" spans="1:60" ht="22.5" outlineLevel="1" x14ac:dyDescent="0.2">
      <c r="A41" s="169">
        <v>13</v>
      </c>
      <c r="B41" s="170" t="s">
        <v>162</v>
      </c>
      <c r="C41" s="183" t="s">
        <v>163</v>
      </c>
      <c r="D41" s="171" t="s">
        <v>102</v>
      </c>
      <c r="E41" s="172">
        <v>62.2</v>
      </c>
      <c r="F41" s="173"/>
      <c r="G41" s="174">
        <f>ROUND(E41*F41,2)</f>
        <v>0</v>
      </c>
      <c r="H41" s="159"/>
      <c r="I41" s="158">
        <f>ROUND(E41*H41,2)</f>
        <v>0</v>
      </c>
      <c r="J41" s="159"/>
      <c r="K41" s="158">
        <f>ROUND(E41*J41,2)</f>
        <v>0</v>
      </c>
      <c r="L41" s="158">
        <v>21</v>
      </c>
      <c r="M41" s="158">
        <f>G41*(1+L41/100)</f>
        <v>0</v>
      </c>
      <c r="N41" s="158">
        <v>0</v>
      </c>
      <c r="O41" s="158">
        <f>ROUND(E41*N41,2)</f>
        <v>0</v>
      </c>
      <c r="P41" s="158">
        <v>0</v>
      </c>
      <c r="Q41" s="158">
        <f>ROUND(E41*P41,2)</f>
        <v>0</v>
      </c>
      <c r="R41" s="158"/>
      <c r="S41" s="158" t="s">
        <v>114</v>
      </c>
      <c r="T41" s="158" t="s">
        <v>115</v>
      </c>
      <c r="U41" s="158">
        <v>1.0999999999999999E-2</v>
      </c>
      <c r="V41" s="158">
        <f>ROUND(E41*U41,2)</f>
        <v>0.68</v>
      </c>
      <c r="W41" s="158"/>
      <c r="X41" s="158" t="s">
        <v>105</v>
      </c>
      <c r="Y41" s="149"/>
      <c r="Z41" s="149"/>
      <c r="AA41" s="149"/>
      <c r="AB41" s="149"/>
      <c r="AC41" s="149"/>
      <c r="AD41" s="149"/>
      <c r="AE41" s="149"/>
      <c r="AF41" s="149"/>
      <c r="AG41" s="149" t="s">
        <v>106</v>
      </c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</row>
    <row r="42" spans="1:60" outlineLevel="1" x14ac:dyDescent="0.2">
      <c r="A42" s="156"/>
      <c r="B42" s="157"/>
      <c r="C42" s="184" t="s">
        <v>164</v>
      </c>
      <c r="D42" s="160"/>
      <c r="E42" s="161">
        <v>62.2</v>
      </c>
      <c r="F42" s="158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49"/>
      <c r="Z42" s="149"/>
      <c r="AA42" s="149"/>
      <c r="AB42" s="149"/>
      <c r="AC42" s="149"/>
      <c r="AD42" s="149"/>
      <c r="AE42" s="149"/>
      <c r="AF42" s="149"/>
      <c r="AG42" s="149" t="s">
        <v>108</v>
      </c>
      <c r="AH42" s="149">
        <v>0</v>
      </c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</row>
    <row r="43" spans="1:60" outlineLevel="1" x14ac:dyDescent="0.2">
      <c r="A43" s="169">
        <v>14</v>
      </c>
      <c r="B43" s="170" t="s">
        <v>165</v>
      </c>
      <c r="C43" s="183" t="s">
        <v>166</v>
      </c>
      <c r="D43" s="171" t="s">
        <v>148</v>
      </c>
      <c r="E43" s="172">
        <v>112</v>
      </c>
      <c r="F43" s="173"/>
      <c r="G43" s="174">
        <f>ROUND(E43*F43,2)</f>
        <v>0</v>
      </c>
      <c r="H43" s="159"/>
      <c r="I43" s="158">
        <f>ROUND(E43*H43,2)</f>
        <v>0</v>
      </c>
      <c r="J43" s="159"/>
      <c r="K43" s="158">
        <f>ROUND(E43*J43,2)</f>
        <v>0</v>
      </c>
      <c r="L43" s="158">
        <v>21</v>
      </c>
      <c r="M43" s="158">
        <f>G43*(1+L43/100)</f>
        <v>0</v>
      </c>
      <c r="N43" s="158">
        <v>0</v>
      </c>
      <c r="O43" s="158">
        <f>ROUND(E43*N43,2)</f>
        <v>0</v>
      </c>
      <c r="P43" s="158">
        <v>0</v>
      </c>
      <c r="Q43" s="158">
        <f>ROUND(E43*P43,2)</f>
        <v>0</v>
      </c>
      <c r="R43" s="158"/>
      <c r="S43" s="158" t="s">
        <v>114</v>
      </c>
      <c r="T43" s="158" t="s">
        <v>121</v>
      </c>
      <c r="U43" s="158">
        <v>0</v>
      </c>
      <c r="V43" s="158">
        <f>ROUND(E43*U43,2)</f>
        <v>0</v>
      </c>
      <c r="W43" s="158"/>
      <c r="X43" s="158" t="s">
        <v>105</v>
      </c>
      <c r="Y43" s="149"/>
      <c r="Z43" s="149"/>
      <c r="AA43" s="149"/>
      <c r="AB43" s="149"/>
      <c r="AC43" s="149"/>
      <c r="AD43" s="149"/>
      <c r="AE43" s="149"/>
      <c r="AF43" s="149"/>
      <c r="AG43" s="149" t="s">
        <v>106</v>
      </c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</row>
    <row r="44" spans="1:60" outlineLevel="1" x14ac:dyDescent="0.2">
      <c r="A44" s="156"/>
      <c r="B44" s="157"/>
      <c r="C44" s="184" t="s">
        <v>167</v>
      </c>
      <c r="D44" s="160"/>
      <c r="E44" s="161">
        <v>111.96</v>
      </c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  <c r="Y44" s="149"/>
      <c r="Z44" s="149"/>
      <c r="AA44" s="149"/>
      <c r="AB44" s="149"/>
      <c r="AC44" s="149"/>
      <c r="AD44" s="149"/>
      <c r="AE44" s="149"/>
      <c r="AF44" s="149"/>
      <c r="AG44" s="149" t="s">
        <v>108</v>
      </c>
      <c r="AH44" s="149">
        <v>0</v>
      </c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</row>
    <row r="45" spans="1:60" outlineLevel="1" x14ac:dyDescent="0.2">
      <c r="A45" s="156"/>
      <c r="B45" s="157"/>
      <c r="C45" s="184" t="s">
        <v>168</v>
      </c>
      <c r="D45" s="160"/>
      <c r="E45" s="161">
        <v>0.04</v>
      </c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  <c r="Y45" s="149"/>
      <c r="Z45" s="149"/>
      <c r="AA45" s="149"/>
      <c r="AB45" s="149"/>
      <c r="AC45" s="149"/>
      <c r="AD45" s="149"/>
      <c r="AE45" s="149"/>
      <c r="AF45" s="149"/>
      <c r="AG45" s="149" t="s">
        <v>108</v>
      </c>
      <c r="AH45" s="149">
        <v>0</v>
      </c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</row>
    <row r="46" spans="1:60" x14ac:dyDescent="0.2">
      <c r="A46" s="163" t="s">
        <v>98</v>
      </c>
      <c r="B46" s="164" t="s">
        <v>62</v>
      </c>
      <c r="C46" s="182" t="s">
        <v>63</v>
      </c>
      <c r="D46" s="165"/>
      <c r="E46" s="166"/>
      <c r="F46" s="167"/>
      <c r="G46" s="168">
        <f>SUMIF(AG47:AG53,"&lt;&gt;NOR",G47:G53)</f>
        <v>0</v>
      </c>
      <c r="H46" s="162"/>
      <c r="I46" s="162">
        <f>SUM(I47:I53)</f>
        <v>0</v>
      </c>
      <c r="J46" s="162"/>
      <c r="K46" s="162">
        <f>SUM(K47:K53)</f>
        <v>0</v>
      </c>
      <c r="L46" s="162"/>
      <c r="M46" s="162">
        <f>SUM(M47:M53)</f>
        <v>0</v>
      </c>
      <c r="N46" s="162"/>
      <c r="O46" s="162">
        <f>SUM(O47:O53)</f>
        <v>109.17</v>
      </c>
      <c r="P46" s="162"/>
      <c r="Q46" s="162">
        <f>SUM(Q47:Q53)</f>
        <v>0</v>
      </c>
      <c r="R46" s="162"/>
      <c r="S46" s="162"/>
      <c r="T46" s="162"/>
      <c r="U46" s="162"/>
      <c r="V46" s="162">
        <f>SUM(V47:V53)</f>
        <v>330.86</v>
      </c>
      <c r="W46" s="162"/>
      <c r="X46" s="162"/>
      <c r="AG46" t="s">
        <v>99</v>
      </c>
    </row>
    <row r="47" spans="1:60" outlineLevel="1" x14ac:dyDescent="0.2">
      <c r="A47" s="169">
        <v>15</v>
      </c>
      <c r="B47" s="170" t="s">
        <v>169</v>
      </c>
      <c r="C47" s="183" t="s">
        <v>170</v>
      </c>
      <c r="D47" s="171" t="s">
        <v>102</v>
      </c>
      <c r="E47" s="172">
        <v>37.799999999999997</v>
      </c>
      <c r="F47" s="173"/>
      <c r="G47" s="174">
        <f>ROUND(E47*F47,2)</f>
        <v>0</v>
      </c>
      <c r="H47" s="159"/>
      <c r="I47" s="158">
        <f>ROUND(E47*H47,2)</f>
        <v>0</v>
      </c>
      <c r="J47" s="159"/>
      <c r="K47" s="158">
        <f>ROUND(E47*J47,2)</f>
        <v>0</v>
      </c>
      <c r="L47" s="158">
        <v>21</v>
      </c>
      <c r="M47" s="158">
        <f>G47*(1+L47/100)</f>
        <v>0</v>
      </c>
      <c r="N47" s="158">
        <v>2.8881800000000002</v>
      </c>
      <c r="O47" s="158">
        <f>ROUND(E47*N47,2)</f>
        <v>109.17</v>
      </c>
      <c r="P47" s="158">
        <v>0</v>
      </c>
      <c r="Q47" s="158">
        <f>ROUND(E47*P47,2)</f>
        <v>0</v>
      </c>
      <c r="R47" s="158"/>
      <c r="S47" s="158" t="s">
        <v>114</v>
      </c>
      <c r="T47" s="158" t="s">
        <v>115</v>
      </c>
      <c r="U47" s="158">
        <v>7.9020000000000001</v>
      </c>
      <c r="V47" s="158">
        <f>ROUND(E47*U47,2)</f>
        <v>298.7</v>
      </c>
      <c r="W47" s="158"/>
      <c r="X47" s="158" t="s">
        <v>105</v>
      </c>
      <c r="Y47" s="149"/>
      <c r="Z47" s="149"/>
      <c r="AA47" s="149"/>
      <c r="AB47" s="149"/>
      <c r="AC47" s="149"/>
      <c r="AD47" s="149"/>
      <c r="AE47" s="149"/>
      <c r="AF47" s="149"/>
      <c r="AG47" s="149" t="s">
        <v>106</v>
      </c>
      <c r="AH47" s="149"/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</row>
    <row r="48" spans="1:60" outlineLevel="1" x14ac:dyDescent="0.2">
      <c r="A48" s="156"/>
      <c r="B48" s="157"/>
      <c r="C48" s="257" t="s">
        <v>171</v>
      </c>
      <c r="D48" s="258"/>
      <c r="E48" s="258"/>
      <c r="F48" s="258"/>
      <c r="G48" s="2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  <c r="Y48" s="149"/>
      <c r="Z48" s="149"/>
      <c r="AA48" s="149"/>
      <c r="AB48" s="149"/>
      <c r="AC48" s="149"/>
      <c r="AD48" s="149"/>
      <c r="AE48" s="149"/>
      <c r="AF48" s="149"/>
      <c r="AG48" s="149" t="s">
        <v>172</v>
      </c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</row>
    <row r="49" spans="1:60" ht="33.75" outlineLevel="1" x14ac:dyDescent="0.2">
      <c r="A49" s="156"/>
      <c r="B49" s="157"/>
      <c r="C49" s="184" t="s">
        <v>173</v>
      </c>
      <c r="D49" s="160"/>
      <c r="E49" s="161">
        <v>37.812600000000003</v>
      </c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49"/>
      <c r="Z49" s="149"/>
      <c r="AA49" s="149"/>
      <c r="AB49" s="149"/>
      <c r="AC49" s="149"/>
      <c r="AD49" s="149"/>
      <c r="AE49" s="149"/>
      <c r="AF49" s="149"/>
      <c r="AG49" s="149" t="s">
        <v>108</v>
      </c>
      <c r="AH49" s="149">
        <v>0</v>
      </c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</row>
    <row r="50" spans="1:60" outlineLevel="1" x14ac:dyDescent="0.2">
      <c r="A50" s="156"/>
      <c r="B50" s="157"/>
      <c r="C50" s="184" t="s">
        <v>174</v>
      </c>
      <c r="D50" s="160"/>
      <c r="E50" s="161">
        <v>-1.26E-2</v>
      </c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  <c r="Y50" s="149"/>
      <c r="Z50" s="149"/>
      <c r="AA50" s="149"/>
      <c r="AB50" s="149"/>
      <c r="AC50" s="149"/>
      <c r="AD50" s="149"/>
      <c r="AE50" s="149"/>
      <c r="AF50" s="149"/>
      <c r="AG50" s="149" t="s">
        <v>108</v>
      </c>
      <c r="AH50" s="149">
        <v>0</v>
      </c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</row>
    <row r="51" spans="1:60" ht="22.5" outlineLevel="1" x14ac:dyDescent="0.2">
      <c r="A51" s="169">
        <v>16</v>
      </c>
      <c r="B51" s="170" t="s">
        <v>175</v>
      </c>
      <c r="C51" s="183" t="s">
        <v>176</v>
      </c>
      <c r="D51" s="171" t="s">
        <v>102</v>
      </c>
      <c r="E51" s="172">
        <v>16.2</v>
      </c>
      <c r="F51" s="173"/>
      <c r="G51" s="174">
        <f>ROUND(E51*F51,2)</f>
        <v>0</v>
      </c>
      <c r="H51" s="159"/>
      <c r="I51" s="158">
        <f>ROUND(E51*H51,2)</f>
        <v>0</v>
      </c>
      <c r="J51" s="159"/>
      <c r="K51" s="158">
        <f>ROUND(E51*J51,2)</f>
        <v>0</v>
      </c>
      <c r="L51" s="158">
        <v>21</v>
      </c>
      <c r="M51" s="158">
        <f>G51*(1+L51/100)</f>
        <v>0</v>
      </c>
      <c r="N51" s="158">
        <v>0</v>
      </c>
      <c r="O51" s="158">
        <f>ROUND(E51*N51,2)</f>
        <v>0</v>
      </c>
      <c r="P51" s="158">
        <v>0</v>
      </c>
      <c r="Q51" s="158">
        <f>ROUND(E51*P51,2)</f>
        <v>0</v>
      </c>
      <c r="R51" s="158"/>
      <c r="S51" s="158" t="s">
        <v>103</v>
      </c>
      <c r="T51" s="158" t="s">
        <v>121</v>
      </c>
      <c r="U51" s="158">
        <v>1.9850000000000001</v>
      </c>
      <c r="V51" s="158">
        <f>ROUND(E51*U51,2)</f>
        <v>32.159999999999997</v>
      </c>
      <c r="W51" s="158"/>
      <c r="X51" s="158" t="s">
        <v>105</v>
      </c>
      <c r="Y51" s="149"/>
      <c r="Z51" s="149"/>
      <c r="AA51" s="149"/>
      <c r="AB51" s="149"/>
      <c r="AC51" s="149"/>
      <c r="AD51" s="149"/>
      <c r="AE51" s="149"/>
      <c r="AF51" s="149"/>
      <c r="AG51" s="149" t="s">
        <v>106</v>
      </c>
      <c r="AH51" s="149"/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</row>
    <row r="52" spans="1:60" ht="33.75" outlineLevel="1" x14ac:dyDescent="0.2">
      <c r="A52" s="156"/>
      <c r="B52" s="157"/>
      <c r="C52" s="184" t="s">
        <v>177</v>
      </c>
      <c r="D52" s="160"/>
      <c r="E52" s="161">
        <v>16.205400000000001</v>
      </c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  <c r="Y52" s="149"/>
      <c r="Z52" s="149"/>
      <c r="AA52" s="149"/>
      <c r="AB52" s="149"/>
      <c r="AC52" s="149"/>
      <c r="AD52" s="149"/>
      <c r="AE52" s="149"/>
      <c r="AF52" s="149"/>
      <c r="AG52" s="149" t="s">
        <v>108</v>
      </c>
      <c r="AH52" s="149">
        <v>0</v>
      </c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49"/>
      <c r="AW52" s="149"/>
      <c r="AX52" s="149"/>
      <c r="AY52" s="149"/>
      <c r="AZ52" s="149"/>
      <c r="BA52" s="149"/>
      <c r="BB52" s="149"/>
      <c r="BC52" s="149"/>
      <c r="BD52" s="149"/>
      <c r="BE52" s="149"/>
      <c r="BF52" s="149"/>
      <c r="BG52" s="149"/>
      <c r="BH52" s="149"/>
    </row>
    <row r="53" spans="1:60" outlineLevel="1" x14ac:dyDescent="0.2">
      <c r="A53" s="156"/>
      <c r="B53" s="157"/>
      <c r="C53" s="184" t="s">
        <v>178</v>
      </c>
      <c r="D53" s="160"/>
      <c r="E53" s="161">
        <v>-5.4000000000000003E-3</v>
      </c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  <c r="Y53" s="149"/>
      <c r="Z53" s="149"/>
      <c r="AA53" s="149"/>
      <c r="AB53" s="149"/>
      <c r="AC53" s="149"/>
      <c r="AD53" s="149"/>
      <c r="AE53" s="149"/>
      <c r="AF53" s="149"/>
      <c r="AG53" s="149" t="s">
        <v>108</v>
      </c>
      <c r="AH53" s="149">
        <v>0</v>
      </c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</row>
    <row r="54" spans="1:60" x14ac:dyDescent="0.2">
      <c r="A54" s="163" t="s">
        <v>98</v>
      </c>
      <c r="B54" s="164" t="s">
        <v>64</v>
      </c>
      <c r="C54" s="182" t="s">
        <v>65</v>
      </c>
      <c r="D54" s="165"/>
      <c r="E54" s="166"/>
      <c r="F54" s="167"/>
      <c r="G54" s="168">
        <f>SUMIF(AG55:AG81,"&lt;&gt;NOR",G55:G81)</f>
        <v>0</v>
      </c>
      <c r="H54" s="162"/>
      <c r="I54" s="162">
        <f>SUM(I55:I81)</f>
        <v>0</v>
      </c>
      <c r="J54" s="162"/>
      <c r="K54" s="162">
        <f>SUM(K55:K81)</f>
        <v>0</v>
      </c>
      <c r="L54" s="162"/>
      <c r="M54" s="162">
        <f>SUM(M55:M81)</f>
        <v>0</v>
      </c>
      <c r="N54" s="162"/>
      <c r="O54" s="162">
        <f>SUM(O55:O81)</f>
        <v>663.16</v>
      </c>
      <c r="P54" s="162"/>
      <c r="Q54" s="162">
        <f>SUM(Q55:Q81)</f>
        <v>0</v>
      </c>
      <c r="R54" s="162"/>
      <c r="S54" s="162"/>
      <c r="T54" s="162"/>
      <c r="U54" s="162"/>
      <c r="V54" s="162">
        <f>SUM(V55:V81)</f>
        <v>909.93</v>
      </c>
      <c r="W54" s="162"/>
      <c r="X54" s="162"/>
      <c r="AG54" t="s">
        <v>99</v>
      </c>
    </row>
    <row r="55" spans="1:60" outlineLevel="1" x14ac:dyDescent="0.2">
      <c r="A55" s="169">
        <v>17</v>
      </c>
      <c r="B55" s="170" t="s">
        <v>179</v>
      </c>
      <c r="C55" s="183" t="s">
        <v>180</v>
      </c>
      <c r="D55" s="171" t="s">
        <v>102</v>
      </c>
      <c r="E55" s="172">
        <v>139.5</v>
      </c>
      <c r="F55" s="173"/>
      <c r="G55" s="174">
        <f>ROUND(E55*F55,2)</f>
        <v>0</v>
      </c>
      <c r="H55" s="159"/>
      <c r="I55" s="158">
        <f>ROUND(E55*H55,2)</f>
        <v>0</v>
      </c>
      <c r="J55" s="159"/>
      <c r="K55" s="158">
        <f>ROUND(E55*J55,2)</f>
        <v>0</v>
      </c>
      <c r="L55" s="158">
        <v>21</v>
      </c>
      <c r="M55" s="158">
        <f>G55*(1+L55/100)</f>
        <v>0</v>
      </c>
      <c r="N55" s="158">
        <v>2.004</v>
      </c>
      <c r="O55" s="158">
        <f>ROUND(E55*N55,2)</f>
        <v>279.56</v>
      </c>
      <c r="P55" s="158">
        <v>0</v>
      </c>
      <c r="Q55" s="158">
        <f>ROUND(E55*P55,2)</f>
        <v>0</v>
      </c>
      <c r="R55" s="158"/>
      <c r="S55" s="158" t="s">
        <v>103</v>
      </c>
      <c r="T55" s="158" t="s">
        <v>104</v>
      </c>
      <c r="U55" s="158">
        <v>0.38600000000000001</v>
      </c>
      <c r="V55" s="158">
        <f>ROUND(E55*U55,2)</f>
        <v>53.85</v>
      </c>
      <c r="W55" s="158"/>
      <c r="X55" s="158" t="s">
        <v>105</v>
      </c>
      <c r="Y55" s="149"/>
      <c r="Z55" s="149"/>
      <c r="AA55" s="149"/>
      <c r="AB55" s="149"/>
      <c r="AC55" s="149"/>
      <c r="AD55" s="149"/>
      <c r="AE55" s="149"/>
      <c r="AF55" s="149"/>
      <c r="AG55" s="149" t="s">
        <v>106</v>
      </c>
      <c r="AH55" s="149"/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  <c r="BH55" s="149"/>
    </row>
    <row r="56" spans="1:60" ht="22.5" outlineLevel="1" x14ac:dyDescent="0.2">
      <c r="A56" s="156"/>
      <c r="B56" s="157"/>
      <c r="C56" s="184" t="s">
        <v>181</v>
      </c>
      <c r="D56" s="160"/>
      <c r="E56" s="161">
        <v>139.49</v>
      </c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  <c r="Y56" s="149"/>
      <c r="Z56" s="149"/>
      <c r="AA56" s="149"/>
      <c r="AB56" s="149"/>
      <c r="AC56" s="149"/>
      <c r="AD56" s="149"/>
      <c r="AE56" s="149"/>
      <c r="AF56" s="149"/>
      <c r="AG56" s="149" t="s">
        <v>108</v>
      </c>
      <c r="AH56" s="149">
        <v>0</v>
      </c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49"/>
      <c r="BE56" s="149"/>
      <c r="BF56" s="149"/>
      <c r="BG56" s="149"/>
      <c r="BH56" s="149"/>
    </row>
    <row r="57" spans="1:60" outlineLevel="1" x14ac:dyDescent="0.2">
      <c r="A57" s="156"/>
      <c r="B57" s="157"/>
      <c r="C57" s="184" t="s">
        <v>182</v>
      </c>
      <c r="D57" s="160"/>
      <c r="E57" s="161">
        <v>0.01</v>
      </c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  <c r="Y57" s="149"/>
      <c r="Z57" s="149"/>
      <c r="AA57" s="149"/>
      <c r="AB57" s="149"/>
      <c r="AC57" s="149"/>
      <c r="AD57" s="149"/>
      <c r="AE57" s="149"/>
      <c r="AF57" s="149"/>
      <c r="AG57" s="149" t="s">
        <v>108</v>
      </c>
      <c r="AH57" s="149">
        <v>0</v>
      </c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49"/>
      <c r="BF57" s="149"/>
      <c r="BG57" s="149"/>
      <c r="BH57" s="149"/>
    </row>
    <row r="58" spans="1:60" outlineLevel="1" x14ac:dyDescent="0.2">
      <c r="A58" s="169">
        <v>18</v>
      </c>
      <c r="B58" s="170" t="s">
        <v>183</v>
      </c>
      <c r="C58" s="183" t="s">
        <v>184</v>
      </c>
      <c r="D58" s="171" t="s">
        <v>155</v>
      </c>
      <c r="E58" s="172">
        <v>370</v>
      </c>
      <c r="F58" s="173"/>
      <c r="G58" s="174">
        <f>ROUND(E58*F58,2)</f>
        <v>0</v>
      </c>
      <c r="H58" s="159"/>
      <c r="I58" s="158">
        <f>ROUND(E58*H58,2)</f>
        <v>0</v>
      </c>
      <c r="J58" s="159"/>
      <c r="K58" s="158">
        <f>ROUND(E58*J58,2)</f>
        <v>0</v>
      </c>
      <c r="L58" s="158">
        <v>21</v>
      </c>
      <c r="M58" s="158">
        <f>G58*(1+L58/100)</f>
        <v>0</v>
      </c>
      <c r="N58" s="158">
        <v>2.1000000000000001E-4</v>
      </c>
      <c r="O58" s="158">
        <f>ROUND(E58*N58,2)</f>
        <v>0.08</v>
      </c>
      <c r="P58" s="158">
        <v>0</v>
      </c>
      <c r="Q58" s="158">
        <f>ROUND(E58*P58,2)</f>
        <v>0</v>
      </c>
      <c r="R58" s="158"/>
      <c r="S58" s="158" t="s">
        <v>114</v>
      </c>
      <c r="T58" s="158" t="s">
        <v>115</v>
      </c>
      <c r="U58" s="158">
        <v>8.6999999999999994E-2</v>
      </c>
      <c r="V58" s="158">
        <f>ROUND(E58*U58,2)</f>
        <v>32.19</v>
      </c>
      <c r="W58" s="158"/>
      <c r="X58" s="158" t="s">
        <v>105</v>
      </c>
      <c r="Y58" s="149"/>
      <c r="Z58" s="149"/>
      <c r="AA58" s="149"/>
      <c r="AB58" s="149"/>
      <c r="AC58" s="149"/>
      <c r="AD58" s="149"/>
      <c r="AE58" s="149"/>
      <c r="AF58" s="149"/>
      <c r="AG58" s="149" t="s">
        <v>106</v>
      </c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49"/>
      <c r="BE58" s="149"/>
      <c r="BF58" s="149"/>
      <c r="BG58" s="149"/>
      <c r="BH58" s="149"/>
    </row>
    <row r="59" spans="1:60" ht="22.5" outlineLevel="1" x14ac:dyDescent="0.2">
      <c r="A59" s="156"/>
      <c r="B59" s="157"/>
      <c r="C59" s="184" t="s">
        <v>185</v>
      </c>
      <c r="D59" s="160"/>
      <c r="E59" s="161">
        <v>369.96800000000002</v>
      </c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  <c r="Y59" s="149"/>
      <c r="Z59" s="149"/>
      <c r="AA59" s="149"/>
      <c r="AB59" s="149"/>
      <c r="AC59" s="149"/>
      <c r="AD59" s="149"/>
      <c r="AE59" s="149"/>
      <c r="AF59" s="149"/>
      <c r="AG59" s="149" t="s">
        <v>108</v>
      </c>
      <c r="AH59" s="149">
        <v>0</v>
      </c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49"/>
      <c r="BB59" s="149"/>
      <c r="BC59" s="149"/>
      <c r="BD59" s="149"/>
      <c r="BE59" s="149"/>
      <c r="BF59" s="149"/>
      <c r="BG59" s="149"/>
      <c r="BH59" s="149"/>
    </row>
    <row r="60" spans="1:60" outlineLevel="1" x14ac:dyDescent="0.2">
      <c r="A60" s="156"/>
      <c r="B60" s="157"/>
      <c r="C60" s="184" t="s">
        <v>186</v>
      </c>
      <c r="D60" s="160"/>
      <c r="E60" s="161">
        <v>3.2000000000000001E-2</v>
      </c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49"/>
      <c r="Z60" s="149"/>
      <c r="AA60" s="149"/>
      <c r="AB60" s="149"/>
      <c r="AC60" s="149"/>
      <c r="AD60" s="149"/>
      <c r="AE60" s="149"/>
      <c r="AF60" s="149"/>
      <c r="AG60" s="149" t="s">
        <v>108</v>
      </c>
      <c r="AH60" s="149">
        <v>0</v>
      </c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</row>
    <row r="61" spans="1:60" outlineLevel="1" x14ac:dyDescent="0.2">
      <c r="A61" s="169">
        <v>19</v>
      </c>
      <c r="B61" s="170" t="s">
        <v>187</v>
      </c>
      <c r="C61" s="183" t="s">
        <v>188</v>
      </c>
      <c r="D61" s="171" t="s">
        <v>155</v>
      </c>
      <c r="E61" s="172">
        <v>400</v>
      </c>
      <c r="F61" s="173"/>
      <c r="G61" s="174">
        <f>ROUND(E61*F61,2)</f>
        <v>0</v>
      </c>
      <c r="H61" s="159"/>
      <c r="I61" s="158">
        <f>ROUND(E61*H61,2)</f>
        <v>0</v>
      </c>
      <c r="J61" s="159"/>
      <c r="K61" s="158">
        <f>ROUND(E61*J61,2)</f>
        <v>0</v>
      </c>
      <c r="L61" s="158">
        <v>21</v>
      </c>
      <c r="M61" s="158">
        <f>G61*(1+L61/100)</f>
        <v>0</v>
      </c>
      <c r="N61" s="158">
        <v>2.9999999999999997E-4</v>
      </c>
      <c r="O61" s="158">
        <f>ROUND(E61*N61,2)</f>
        <v>0.12</v>
      </c>
      <c r="P61" s="158">
        <v>0</v>
      </c>
      <c r="Q61" s="158">
        <f>ROUND(E61*P61,2)</f>
        <v>0</v>
      </c>
      <c r="R61" s="158" t="s">
        <v>149</v>
      </c>
      <c r="S61" s="158" t="s">
        <v>114</v>
      </c>
      <c r="T61" s="158" t="s">
        <v>115</v>
      </c>
      <c r="U61" s="158">
        <v>0</v>
      </c>
      <c r="V61" s="158">
        <f>ROUND(E61*U61,2)</f>
        <v>0</v>
      </c>
      <c r="W61" s="158"/>
      <c r="X61" s="158" t="s">
        <v>150</v>
      </c>
      <c r="Y61" s="149"/>
      <c r="Z61" s="149"/>
      <c r="AA61" s="149"/>
      <c r="AB61" s="149"/>
      <c r="AC61" s="149"/>
      <c r="AD61" s="149"/>
      <c r="AE61" s="149"/>
      <c r="AF61" s="149"/>
      <c r="AG61" s="149" t="s">
        <v>151</v>
      </c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</row>
    <row r="62" spans="1:60" outlineLevel="1" x14ac:dyDescent="0.2">
      <c r="A62" s="156"/>
      <c r="B62" s="157"/>
      <c r="C62" s="184" t="s">
        <v>189</v>
      </c>
      <c r="D62" s="160"/>
      <c r="E62" s="161">
        <v>399.6</v>
      </c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  <c r="Y62" s="149"/>
      <c r="Z62" s="149"/>
      <c r="AA62" s="149"/>
      <c r="AB62" s="149"/>
      <c r="AC62" s="149"/>
      <c r="AD62" s="149"/>
      <c r="AE62" s="149"/>
      <c r="AF62" s="149"/>
      <c r="AG62" s="149" t="s">
        <v>108</v>
      </c>
      <c r="AH62" s="149">
        <v>0</v>
      </c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</row>
    <row r="63" spans="1:60" outlineLevel="1" x14ac:dyDescent="0.2">
      <c r="A63" s="156"/>
      <c r="B63" s="157"/>
      <c r="C63" s="184" t="s">
        <v>190</v>
      </c>
      <c r="D63" s="160"/>
      <c r="E63" s="161">
        <v>0.4</v>
      </c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49"/>
      <c r="Z63" s="149"/>
      <c r="AA63" s="149"/>
      <c r="AB63" s="149"/>
      <c r="AC63" s="149"/>
      <c r="AD63" s="149"/>
      <c r="AE63" s="149"/>
      <c r="AF63" s="149"/>
      <c r="AG63" s="149" t="s">
        <v>108</v>
      </c>
      <c r="AH63" s="149">
        <v>0</v>
      </c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</row>
    <row r="64" spans="1:60" outlineLevel="1" x14ac:dyDescent="0.2">
      <c r="A64" s="169">
        <v>20</v>
      </c>
      <c r="B64" s="170" t="s">
        <v>191</v>
      </c>
      <c r="C64" s="183" t="s">
        <v>192</v>
      </c>
      <c r="D64" s="171" t="s">
        <v>155</v>
      </c>
      <c r="E64" s="172">
        <v>318.39999999999998</v>
      </c>
      <c r="F64" s="173"/>
      <c r="G64" s="174">
        <f>ROUND(E64*F64,2)</f>
        <v>0</v>
      </c>
      <c r="H64" s="159"/>
      <c r="I64" s="158">
        <f>ROUND(E64*H64,2)</f>
        <v>0</v>
      </c>
      <c r="J64" s="159"/>
      <c r="K64" s="158">
        <f>ROUND(E64*J64,2)</f>
        <v>0</v>
      </c>
      <c r="L64" s="158">
        <v>21</v>
      </c>
      <c r="M64" s="158">
        <f>G64*(1+L64/100)</f>
        <v>0</v>
      </c>
      <c r="N64" s="158">
        <v>0.39374999999999999</v>
      </c>
      <c r="O64" s="158">
        <f>ROUND(E64*N64,2)</f>
        <v>125.37</v>
      </c>
      <c r="P64" s="158">
        <v>0</v>
      </c>
      <c r="Q64" s="158">
        <f>ROUND(E64*P64,2)</f>
        <v>0</v>
      </c>
      <c r="R64" s="158"/>
      <c r="S64" s="158" t="s">
        <v>114</v>
      </c>
      <c r="T64" s="158" t="s">
        <v>115</v>
      </c>
      <c r="U64" s="158">
        <v>0.248</v>
      </c>
      <c r="V64" s="158">
        <f>ROUND(E64*U64,2)</f>
        <v>78.959999999999994</v>
      </c>
      <c r="W64" s="158"/>
      <c r="X64" s="158" t="s">
        <v>105</v>
      </c>
      <c r="Y64" s="149"/>
      <c r="Z64" s="149"/>
      <c r="AA64" s="149"/>
      <c r="AB64" s="149"/>
      <c r="AC64" s="149"/>
      <c r="AD64" s="149"/>
      <c r="AE64" s="149"/>
      <c r="AF64" s="149"/>
      <c r="AG64" s="149" t="s">
        <v>106</v>
      </c>
      <c r="AH64" s="149"/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  <c r="AV64" s="149"/>
      <c r="AW64" s="149"/>
      <c r="AX64" s="149"/>
      <c r="AY64" s="149"/>
      <c r="AZ64" s="149"/>
      <c r="BA64" s="149"/>
      <c r="BB64" s="149"/>
      <c r="BC64" s="149"/>
      <c r="BD64" s="149"/>
      <c r="BE64" s="149"/>
      <c r="BF64" s="149"/>
      <c r="BG64" s="149"/>
      <c r="BH64" s="149"/>
    </row>
    <row r="65" spans="1:60" ht="22.5" outlineLevel="1" x14ac:dyDescent="0.2">
      <c r="A65" s="156"/>
      <c r="B65" s="157"/>
      <c r="C65" s="184" t="s">
        <v>193</v>
      </c>
      <c r="D65" s="160"/>
      <c r="E65" s="161">
        <v>311.55200000000002</v>
      </c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49"/>
      <c r="Z65" s="149"/>
      <c r="AA65" s="149"/>
      <c r="AB65" s="149"/>
      <c r="AC65" s="149"/>
      <c r="AD65" s="149"/>
      <c r="AE65" s="149"/>
      <c r="AF65" s="149"/>
      <c r="AG65" s="149" t="s">
        <v>108</v>
      </c>
      <c r="AH65" s="149">
        <v>0</v>
      </c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</row>
    <row r="66" spans="1:60" outlineLevel="1" x14ac:dyDescent="0.2">
      <c r="A66" s="156"/>
      <c r="B66" s="157"/>
      <c r="C66" s="184" t="s">
        <v>194</v>
      </c>
      <c r="D66" s="160"/>
      <c r="E66" s="161">
        <v>6.8460000000000001</v>
      </c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49"/>
      <c r="Z66" s="149"/>
      <c r="AA66" s="149"/>
      <c r="AB66" s="149"/>
      <c r="AC66" s="149"/>
      <c r="AD66" s="149"/>
      <c r="AE66" s="149"/>
      <c r="AF66" s="149"/>
      <c r="AG66" s="149" t="s">
        <v>108</v>
      </c>
      <c r="AH66" s="149">
        <v>0</v>
      </c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</row>
    <row r="67" spans="1:60" outlineLevel="1" x14ac:dyDescent="0.2">
      <c r="A67" s="156"/>
      <c r="B67" s="157"/>
      <c r="C67" s="184" t="s">
        <v>195</v>
      </c>
      <c r="D67" s="160"/>
      <c r="E67" s="161">
        <v>2E-3</v>
      </c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49"/>
      <c r="Z67" s="149"/>
      <c r="AA67" s="149"/>
      <c r="AB67" s="149"/>
      <c r="AC67" s="149"/>
      <c r="AD67" s="149"/>
      <c r="AE67" s="149"/>
      <c r="AF67" s="149"/>
      <c r="AG67" s="149" t="s">
        <v>108</v>
      </c>
      <c r="AH67" s="149">
        <v>0</v>
      </c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</row>
    <row r="68" spans="1:60" outlineLevel="1" x14ac:dyDescent="0.2">
      <c r="A68" s="169">
        <v>21</v>
      </c>
      <c r="B68" s="170" t="s">
        <v>196</v>
      </c>
      <c r="C68" s="183" t="s">
        <v>197</v>
      </c>
      <c r="D68" s="171" t="s">
        <v>155</v>
      </c>
      <c r="E68" s="172">
        <v>97.4</v>
      </c>
      <c r="F68" s="173"/>
      <c r="G68" s="174">
        <f>ROUND(E68*F68,2)</f>
        <v>0</v>
      </c>
      <c r="H68" s="159"/>
      <c r="I68" s="158">
        <f>ROUND(E68*H68,2)</f>
        <v>0</v>
      </c>
      <c r="J68" s="159"/>
      <c r="K68" s="158">
        <f>ROUND(E68*J68,2)</f>
        <v>0</v>
      </c>
      <c r="L68" s="158">
        <v>21</v>
      </c>
      <c r="M68" s="158">
        <f>G68*(1+L68/100)</f>
        <v>0</v>
      </c>
      <c r="N68" s="158">
        <v>1.41E-2</v>
      </c>
      <c r="O68" s="158">
        <f>ROUND(E68*N68,2)</f>
        <v>1.37</v>
      </c>
      <c r="P68" s="158">
        <v>0</v>
      </c>
      <c r="Q68" s="158">
        <f>ROUND(E68*P68,2)</f>
        <v>0</v>
      </c>
      <c r="R68" s="158"/>
      <c r="S68" s="158" t="s">
        <v>114</v>
      </c>
      <c r="T68" s="158" t="s">
        <v>115</v>
      </c>
      <c r="U68" s="158">
        <v>0.39600000000000002</v>
      </c>
      <c r="V68" s="158">
        <f>ROUND(E68*U68,2)</f>
        <v>38.57</v>
      </c>
      <c r="W68" s="158"/>
      <c r="X68" s="158" t="s">
        <v>105</v>
      </c>
      <c r="Y68" s="149"/>
      <c r="Z68" s="149"/>
      <c r="AA68" s="149"/>
      <c r="AB68" s="149"/>
      <c r="AC68" s="149"/>
      <c r="AD68" s="149"/>
      <c r="AE68" s="149"/>
      <c r="AF68" s="149"/>
      <c r="AG68" s="149" t="s">
        <v>106</v>
      </c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</row>
    <row r="69" spans="1:60" ht="22.5" outlineLevel="1" x14ac:dyDescent="0.2">
      <c r="A69" s="156"/>
      <c r="B69" s="157"/>
      <c r="C69" s="184" t="s">
        <v>198</v>
      </c>
      <c r="D69" s="160"/>
      <c r="E69" s="161">
        <v>97.36</v>
      </c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  <c r="Y69" s="149"/>
      <c r="Z69" s="149"/>
      <c r="AA69" s="149"/>
      <c r="AB69" s="149"/>
      <c r="AC69" s="149"/>
      <c r="AD69" s="149"/>
      <c r="AE69" s="149"/>
      <c r="AF69" s="149"/>
      <c r="AG69" s="149" t="s">
        <v>108</v>
      </c>
      <c r="AH69" s="149">
        <v>0</v>
      </c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149"/>
      <c r="AW69" s="149"/>
      <c r="AX69" s="149"/>
      <c r="AY69" s="149"/>
      <c r="AZ69" s="149"/>
      <c r="BA69" s="149"/>
      <c r="BB69" s="149"/>
      <c r="BC69" s="149"/>
      <c r="BD69" s="149"/>
      <c r="BE69" s="149"/>
      <c r="BF69" s="149"/>
      <c r="BG69" s="149"/>
      <c r="BH69" s="149"/>
    </row>
    <row r="70" spans="1:60" outlineLevel="1" x14ac:dyDescent="0.2">
      <c r="A70" s="156"/>
      <c r="B70" s="157"/>
      <c r="C70" s="184" t="s">
        <v>168</v>
      </c>
      <c r="D70" s="160"/>
      <c r="E70" s="161">
        <v>0.04</v>
      </c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49"/>
      <c r="Z70" s="149"/>
      <c r="AA70" s="149"/>
      <c r="AB70" s="149"/>
      <c r="AC70" s="149"/>
      <c r="AD70" s="149"/>
      <c r="AE70" s="149"/>
      <c r="AF70" s="149"/>
      <c r="AG70" s="149" t="s">
        <v>108</v>
      </c>
      <c r="AH70" s="149">
        <v>0</v>
      </c>
      <c r="AI70" s="149"/>
      <c r="AJ70" s="149"/>
      <c r="AK70" s="149"/>
      <c r="AL70" s="149"/>
      <c r="AM70" s="149"/>
      <c r="AN70" s="149"/>
      <c r="AO70" s="149"/>
      <c r="AP70" s="149"/>
      <c r="AQ70" s="149"/>
      <c r="AR70" s="149"/>
      <c r="AS70" s="149"/>
      <c r="AT70" s="149"/>
      <c r="AU70" s="149"/>
      <c r="AV70" s="149"/>
      <c r="AW70" s="149"/>
      <c r="AX70" s="149"/>
      <c r="AY70" s="149"/>
      <c r="AZ70" s="149"/>
      <c r="BA70" s="149"/>
      <c r="BB70" s="149"/>
      <c r="BC70" s="149"/>
      <c r="BD70" s="149"/>
      <c r="BE70" s="149"/>
      <c r="BF70" s="149"/>
      <c r="BG70" s="149"/>
      <c r="BH70" s="149"/>
    </row>
    <row r="71" spans="1:60" outlineLevel="1" x14ac:dyDescent="0.2">
      <c r="A71" s="169">
        <v>22</v>
      </c>
      <c r="B71" s="170" t="s">
        <v>199</v>
      </c>
      <c r="C71" s="183" t="s">
        <v>200</v>
      </c>
      <c r="D71" s="171" t="s">
        <v>155</v>
      </c>
      <c r="E71" s="172">
        <v>97.4</v>
      </c>
      <c r="F71" s="173"/>
      <c r="G71" s="174">
        <f>ROUND(E71*F71,2)</f>
        <v>0</v>
      </c>
      <c r="H71" s="159"/>
      <c r="I71" s="158">
        <f>ROUND(E71*H71,2)</f>
        <v>0</v>
      </c>
      <c r="J71" s="159"/>
      <c r="K71" s="158">
        <f>ROUND(E71*J71,2)</f>
        <v>0</v>
      </c>
      <c r="L71" s="158">
        <v>21</v>
      </c>
      <c r="M71" s="158">
        <f>G71*(1+L71/100)</f>
        <v>0</v>
      </c>
      <c r="N71" s="158">
        <v>0</v>
      </c>
      <c r="O71" s="158">
        <f>ROUND(E71*N71,2)</f>
        <v>0</v>
      </c>
      <c r="P71" s="158">
        <v>0</v>
      </c>
      <c r="Q71" s="158">
        <f>ROUND(E71*P71,2)</f>
        <v>0</v>
      </c>
      <c r="R71" s="158"/>
      <c r="S71" s="158" t="s">
        <v>114</v>
      </c>
      <c r="T71" s="158" t="s">
        <v>115</v>
      </c>
      <c r="U71" s="158">
        <v>0.24</v>
      </c>
      <c r="V71" s="158">
        <f>ROUND(E71*U71,2)</f>
        <v>23.38</v>
      </c>
      <c r="W71" s="158"/>
      <c r="X71" s="158" t="s">
        <v>105</v>
      </c>
      <c r="Y71" s="149"/>
      <c r="Z71" s="149"/>
      <c r="AA71" s="149"/>
      <c r="AB71" s="149"/>
      <c r="AC71" s="149"/>
      <c r="AD71" s="149"/>
      <c r="AE71" s="149"/>
      <c r="AF71" s="149"/>
      <c r="AG71" s="149" t="s">
        <v>106</v>
      </c>
      <c r="AH71" s="149"/>
      <c r="AI71" s="149"/>
      <c r="AJ71" s="149"/>
      <c r="AK71" s="149"/>
      <c r="AL71" s="149"/>
      <c r="AM71" s="149"/>
      <c r="AN71" s="149"/>
      <c r="AO71" s="149"/>
      <c r="AP71" s="149"/>
      <c r="AQ71" s="149"/>
      <c r="AR71" s="149"/>
      <c r="AS71" s="149"/>
      <c r="AT71" s="149"/>
      <c r="AU71" s="149"/>
      <c r="AV71" s="149"/>
      <c r="AW71" s="149"/>
      <c r="AX71" s="149"/>
      <c r="AY71" s="149"/>
      <c r="AZ71" s="149"/>
      <c r="BA71" s="149"/>
      <c r="BB71" s="149"/>
      <c r="BC71" s="149"/>
      <c r="BD71" s="149"/>
      <c r="BE71" s="149"/>
      <c r="BF71" s="149"/>
      <c r="BG71" s="149"/>
      <c r="BH71" s="149"/>
    </row>
    <row r="72" spans="1:60" ht="22.5" outlineLevel="1" x14ac:dyDescent="0.2">
      <c r="A72" s="156"/>
      <c r="B72" s="157"/>
      <c r="C72" s="184" t="s">
        <v>198</v>
      </c>
      <c r="D72" s="160"/>
      <c r="E72" s="161">
        <v>97.36</v>
      </c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49"/>
      <c r="Z72" s="149"/>
      <c r="AA72" s="149"/>
      <c r="AB72" s="149"/>
      <c r="AC72" s="149"/>
      <c r="AD72" s="149"/>
      <c r="AE72" s="149"/>
      <c r="AF72" s="149"/>
      <c r="AG72" s="149" t="s">
        <v>108</v>
      </c>
      <c r="AH72" s="149">
        <v>0</v>
      </c>
      <c r="AI72" s="149"/>
      <c r="AJ72" s="149"/>
      <c r="AK72" s="149"/>
      <c r="AL72" s="149"/>
      <c r="AM72" s="149"/>
      <c r="AN72" s="149"/>
      <c r="AO72" s="149"/>
      <c r="AP72" s="149"/>
      <c r="AQ72" s="149"/>
      <c r="AR72" s="149"/>
      <c r="AS72" s="149"/>
      <c r="AT72" s="149"/>
      <c r="AU72" s="149"/>
      <c r="AV72" s="149"/>
      <c r="AW72" s="149"/>
      <c r="AX72" s="149"/>
      <c r="AY72" s="149"/>
      <c r="AZ72" s="149"/>
      <c r="BA72" s="149"/>
      <c r="BB72" s="149"/>
      <c r="BC72" s="149"/>
      <c r="BD72" s="149"/>
      <c r="BE72" s="149"/>
      <c r="BF72" s="149"/>
      <c r="BG72" s="149"/>
      <c r="BH72" s="149"/>
    </row>
    <row r="73" spans="1:60" outlineLevel="1" x14ac:dyDescent="0.2">
      <c r="A73" s="156"/>
      <c r="B73" s="157"/>
      <c r="C73" s="184" t="s">
        <v>168</v>
      </c>
      <c r="D73" s="160"/>
      <c r="E73" s="161">
        <v>0.04</v>
      </c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  <c r="Y73" s="149"/>
      <c r="Z73" s="149"/>
      <c r="AA73" s="149"/>
      <c r="AB73" s="149"/>
      <c r="AC73" s="149"/>
      <c r="AD73" s="149"/>
      <c r="AE73" s="149"/>
      <c r="AF73" s="149"/>
      <c r="AG73" s="149" t="s">
        <v>108</v>
      </c>
      <c r="AH73" s="149">
        <v>0</v>
      </c>
      <c r="AI73" s="149"/>
      <c r="AJ73" s="149"/>
      <c r="AK73" s="149"/>
      <c r="AL73" s="149"/>
      <c r="AM73" s="149"/>
      <c r="AN73" s="149"/>
      <c r="AO73" s="149"/>
      <c r="AP73" s="149"/>
      <c r="AQ73" s="149"/>
      <c r="AR73" s="149"/>
      <c r="AS73" s="149"/>
      <c r="AT73" s="149"/>
      <c r="AU73" s="149"/>
      <c r="AV73" s="149"/>
      <c r="AW73" s="149"/>
      <c r="AX73" s="149"/>
      <c r="AY73" s="149"/>
      <c r="AZ73" s="149"/>
      <c r="BA73" s="149"/>
      <c r="BB73" s="149"/>
      <c r="BC73" s="149"/>
      <c r="BD73" s="149"/>
      <c r="BE73" s="149"/>
      <c r="BF73" s="149"/>
      <c r="BG73" s="149"/>
      <c r="BH73" s="149"/>
    </row>
    <row r="74" spans="1:60" ht="22.5" outlineLevel="1" x14ac:dyDescent="0.2">
      <c r="A74" s="169">
        <v>23</v>
      </c>
      <c r="B74" s="170" t="s">
        <v>201</v>
      </c>
      <c r="C74" s="183" t="s">
        <v>202</v>
      </c>
      <c r="D74" s="171" t="s">
        <v>155</v>
      </c>
      <c r="E74" s="172">
        <v>282.3</v>
      </c>
      <c r="F74" s="173"/>
      <c r="G74" s="174">
        <f>ROUND(E74*F74,2)</f>
        <v>0</v>
      </c>
      <c r="H74" s="159"/>
      <c r="I74" s="158">
        <f>ROUND(E74*H74,2)</f>
        <v>0</v>
      </c>
      <c r="J74" s="159"/>
      <c r="K74" s="158">
        <f>ROUND(E74*J74,2)</f>
        <v>0</v>
      </c>
      <c r="L74" s="158">
        <v>21</v>
      </c>
      <c r="M74" s="158">
        <f>G74*(1+L74/100)</f>
        <v>0</v>
      </c>
      <c r="N74" s="158">
        <v>0.71833999999999998</v>
      </c>
      <c r="O74" s="158">
        <f>ROUND(E74*N74,2)</f>
        <v>202.79</v>
      </c>
      <c r="P74" s="158">
        <v>0</v>
      </c>
      <c r="Q74" s="158">
        <f>ROUND(E74*P74,2)</f>
        <v>0</v>
      </c>
      <c r="R74" s="158"/>
      <c r="S74" s="158" t="s">
        <v>114</v>
      </c>
      <c r="T74" s="158" t="s">
        <v>115</v>
      </c>
      <c r="U74" s="158">
        <v>1.49</v>
      </c>
      <c r="V74" s="158">
        <f>ROUND(E74*U74,2)</f>
        <v>420.63</v>
      </c>
      <c r="W74" s="158"/>
      <c r="X74" s="158" t="s">
        <v>105</v>
      </c>
      <c r="Y74" s="149"/>
      <c r="Z74" s="149"/>
      <c r="AA74" s="149"/>
      <c r="AB74" s="149"/>
      <c r="AC74" s="149"/>
      <c r="AD74" s="149"/>
      <c r="AE74" s="149"/>
      <c r="AF74" s="149"/>
      <c r="AG74" s="149" t="s">
        <v>106</v>
      </c>
      <c r="AH74" s="149"/>
      <c r="AI74" s="149"/>
      <c r="AJ74" s="149"/>
      <c r="AK74" s="149"/>
      <c r="AL74" s="149"/>
      <c r="AM74" s="149"/>
      <c r="AN74" s="149"/>
      <c r="AO74" s="149"/>
      <c r="AP74" s="149"/>
      <c r="AQ74" s="149"/>
      <c r="AR74" s="149"/>
      <c r="AS74" s="149"/>
      <c r="AT74" s="149"/>
      <c r="AU74" s="149"/>
      <c r="AV74" s="149"/>
      <c r="AW74" s="149"/>
      <c r="AX74" s="149"/>
      <c r="AY74" s="149"/>
      <c r="AZ74" s="149"/>
      <c r="BA74" s="149"/>
      <c r="BB74" s="149"/>
      <c r="BC74" s="149"/>
      <c r="BD74" s="149"/>
      <c r="BE74" s="149"/>
      <c r="BF74" s="149"/>
      <c r="BG74" s="149"/>
      <c r="BH74" s="149"/>
    </row>
    <row r="75" spans="1:60" outlineLevel="1" x14ac:dyDescent="0.2">
      <c r="A75" s="156"/>
      <c r="B75" s="157"/>
      <c r="C75" s="184" t="s">
        <v>203</v>
      </c>
      <c r="D75" s="160"/>
      <c r="E75" s="161">
        <v>282.34399999999999</v>
      </c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  <c r="Y75" s="149"/>
      <c r="Z75" s="149"/>
      <c r="AA75" s="149"/>
      <c r="AB75" s="149"/>
      <c r="AC75" s="149"/>
      <c r="AD75" s="149"/>
      <c r="AE75" s="149"/>
      <c r="AF75" s="149"/>
      <c r="AG75" s="149" t="s">
        <v>108</v>
      </c>
      <c r="AH75" s="149">
        <v>0</v>
      </c>
      <c r="AI75" s="149"/>
      <c r="AJ75" s="149"/>
      <c r="AK75" s="149"/>
      <c r="AL75" s="149"/>
      <c r="AM75" s="149"/>
      <c r="AN75" s="149"/>
      <c r="AO75" s="149"/>
      <c r="AP75" s="149"/>
      <c r="AQ75" s="149"/>
      <c r="AR75" s="149"/>
      <c r="AS75" s="149"/>
      <c r="AT75" s="149"/>
      <c r="AU75" s="149"/>
      <c r="AV75" s="149"/>
      <c r="AW75" s="149"/>
      <c r="AX75" s="149"/>
      <c r="AY75" s="149"/>
      <c r="AZ75" s="149"/>
      <c r="BA75" s="149"/>
      <c r="BB75" s="149"/>
      <c r="BC75" s="149"/>
      <c r="BD75" s="149"/>
      <c r="BE75" s="149"/>
      <c r="BF75" s="149"/>
      <c r="BG75" s="149"/>
      <c r="BH75" s="149"/>
    </row>
    <row r="76" spans="1:60" outlineLevel="1" x14ac:dyDescent="0.2">
      <c r="A76" s="156"/>
      <c r="B76" s="157"/>
      <c r="C76" s="184" t="s">
        <v>204</v>
      </c>
      <c r="D76" s="160"/>
      <c r="E76" s="161">
        <v>-4.3999999999999997E-2</v>
      </c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49"/>
      <c r="Z76" s="149"/>
      <c r="AA76" s="149"/>
      <c r="AB76" s="149"/>
      <c r="AC76" s="149"/>
      <c r="AD76" s="149"/>
      <c r="AE76" s="149"/>
      <c r="AF76" s="149"/>
      <c r="AG76" s="149" t="s">
        <v>108</v>
      </c>
      <c r="AH76" s="149">
        <v>0</v>
      </c>
      <c r="AI76" s="149"/>
      <c r="AJ76" s="149"/>
      <c r="AK76" s="149"/>
      <c r="AL76" s="149"/>
      <c r="AM76" s="149"/>
      <c r="AN76" s="149"/>
      <c r="AO76" s="149"/>
      <c r="AP76" s="149"/>
      <c r="AQ76" s="149"/>
      <c r="AR76" s="149"/>
      <c r="AS76" s="149"/>
      <c r="AT76" s="149"/>
      <c r="AU76" s="149"/>
      <c r="AV76" s="149"/>
      <c r="AW76" s="149"/>
      <c r="AX76" s="149"/>
      <c r="AY76" s="149"/>
      <c r="AZ76" s="149"/>
      <c r="BA76" s="149"/>
      <c r="BB76" s="149"/>
      <c r="BC76" s="149"/>
      <c r="BD76" s="149"/>
      <c r="BE76" s="149"/>
      <c r="BF76" s="149"/>
      <c r="BG76" s="149"/>
      <c r="BH76" s="149"/>
    </row>
    <row r="77" spans="1:60" outlineLevel="1" x14ac:dyDescent="0.2">
      <c r="A77" s="169">
        <v>24</v>
      </c>
      <c r="B77" s="170" t="s">
        <v>205</v>
      </c>
      <c r="C77" s="183" t="s">
        <v>206</v>
      </c>
      <c r="D77" s="171" t="s">
        <v>155</v>
      </c>
      <c r="E77" s="172">
        <v>39</v>
      </c>
      <c r="F77" s="173"/>
      <c r="G77" s="174">
        <f>ROUND(E77*F77,2)</f>
        <v>0</v>
      </c>
      <c r="H77" s="159"/>
      <c r="I77" s="158">
        <f>ROUND(E77*H77,2)</f>
        <v>0</v>
      </c>
      <c r="J77" s="159"/>
      <c r="K77" s="158">
        <f>ROUND(E77*J77,2)</f>
        <v>0</v>
      </c>
      <c r="L77" s="158">
        <v>21</v>
      </c>
      <c r="M77" s="158">
        <f>G77*(1+L77/100)</f>
        <v>0</v>
      </c>
      <c r="N77" s="158">
        <v>0.57599999999999996</v>
      </c>
      <c r="O77" s="158">
        <f>ROUND(E77*N77,2)</f>
        <v>22.46</v>
      </c>
      <c r="P77" s="158">
        <v>0</v>
      </c>
      <c r="Q77" s="158">
        <f>ROUND(E77*P77,2)</f>
        <v>0</v>
      </c>
      <c r="R77" s="158"/>
      <c r="S77" s="158" t="s">
        <v>114</v>
      </c>
      <c r="T77" s="158" t="s">
        <v>115</v>
      </c>
      <c r="U77" s="158">
        <v>4.47</v>
      </c>
      <c r="V77" s="158">
        <f>ROUND(E77*U77,2)</f>
        <v>174.33</v>
      </c>
      <c r="W77" s="158"/>
      <c r="X77" s="158" t="s">
        <v>105</v>
      </c>
      <c r="Y77" s="149"/>
      <c r="Z77" s="149"/>
      <c r="AA77" s="149"/>
      <c r="AB77" s="149"/>
      <c r="AC77" s="149"/>
      <c r="AD77" s="149"/>
      <c r="AE77" s="149"/>
      <c r="AF77" s="149"/>
      <c r="AG77" s="149" t="s">
        <v>106</v>
      </c>
      <c r="AH77" s="149"/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  <c r="AV77" s="149"/>
      <c r="AW77" s="149"/>
      <c r="AX77" s="149"/>
      <c r="AY77" s="149"/>
      <c r="AZ77" s="149"/>
      <c r="BA77" s="149"/>
      <c r="BB77" s="149"/>
      <c r="BC77" s="149"/>
      <c r="BD77" s="149"/>
      <c r="BE77" s="149"/>
      <c r="BF77" s="149"/>
      <c r="BG77" s="149"/>
      <c r="BH77" s="149"/>
    </row>
    <row r="78" spans="1:60" outlineLevel="1" x14ac:dyDescent="0.2">
      <c r="A78" s="156"/>
      <c r="B78" s="157"/>
      <c r="C78" s="184" t="s">
        <v>207</v>
      </c>
      <c r="D78" s="160"/>
      <c r="E78" s="161">
        <v>38.944000000000003</v>
      </c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49"/>
      <c r="Z78" s="149"/>
      <c r="AA78" s="149"/>
      <c r="AB78" s="149"/>
      <c r="AC78" s="149"/>
      <c r="AD78" s="149"/>
      <c r="AE78" s="149"/>
      <c r="AF78" s="149"/>
      <c r="AG78" s="149" t="s">
        <v>108</v>
      </c>
      <c r="AH78" s="149">
        <v>0</v>
      </c>
      <c r="AI78" s="149"/>
      <c r="AJ78" s="149"/>
      <c r="AK78" s="149"/>
      <c r="AL78" s="149"/>
      <c r="AM78" s="149"/>
      <c r="AN78" s="149"/>
      <c r="AO78" s="149"/>
      <c r="AP78" s="149"/>
      <c r="AQ78" s="149"/>
      <c r="AR78" s="149"/>
      <c r="AS78" s="149"/>
      <c r="AT78" s="149"/>
      <c r="AU78" s="149"/>
      <c r="AV78" s="149"/>
      <c r="AW78" s="149"/>
      <c r="AX78" s="149"/>
      <c r="AY78" s="149"/>
      <c r="AZ78" s="149"/>
      <c r="BA78" s="149"/>
      <c r="BB78" s="149"/>
      <c r="BC78" s="149"/>
      <c r="BD78" s="149"/>
      <c r="BE78" s="149"/>
      <c r="BF78" s="149"/>
      <c r="BG78" s="149"/>
      <c r="BH78" s="149"/>
    </row>
    <row r="79" spans="1:60" outlineLevel="1" x14ac:dyDescent="0.2">
      <c r="A79" s="156"/>
      <c r="B79" s="157"/>
      <c r="C79" s="184" t="s">
        <v>208</v>
      </c>
      <c r="D79" s="160"/>
      <c r="E79" s="161">
        <v>5.6000000000000001E-2</v>
      </c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  <c r="Y79" s="149"/>
      <c r="Z79" s="149"/>
      <c r="AA79" s="149"/>
      <c r="AB79" s="149"/>
      <c r="AC79" s="149"/>
      <c r="AD79" s="149"/>
      <c r="AE79" s="149"/>
      <c r="AF79" s="149"/>
      <c r="AG79" s="149" t="s">
        <v>108</v>
      </c>
      <c r="AH79" s="149">
        <v>0</v>
      </c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  <c r="AV79" s="149"/>
      <c r="AW79" s="149"/>
      <c r="AX79" s="149"/>
      <c r="AY79" s="149"/>
      <c r="AZ79" s="149"/>
      <c r="BA79" s="149"/>
      <c r="BB79" s="149"/>
      <c r="BC79" s="149"/>
      <c r="BD79" s="149"/>
      <c r="BE79" s="149"/>
      <c r="BF79" s="149"/>
      <c r="BG79" s="149"/>
      <c r="BH79" s="149"/>
    </row>
    <row r="80" spans="1:60" outlineLevel="1" x14ac:dyDescent="0.2">
      <c r="A80" s="169">
        <v>25</v>
      </c>
      <c r="B80" s="170" t="s">
        <v>209</v>
      </c>
      <c r="C80" s="183" t="s">
        <v>210</v>
      </c>
      <c r="D80" s="171" t="s">
        <v>113</v>
      </c>
      <c r="E80" s="172">
        <v>97.8</v>
      </c>
      <c r="F80" s="173"/>
      <c r="G80" s="174">
        <f>ROUND(E80*F80,2)</f>
        <v>0</v>
      </c>
      <c r="H80" s="159"/>
      <c r="I80" s="158">
        <f>ROUND(E80*H80,2)</f>
        <v>0</v>
      </c>
      <c r="J80" s="159"/>
      <c r="K80" s="158">
        <f>ROUND(E80*J80,2)</f>
        <v>0</v>
      </c>
      <c r="L80" s="158">
        <v>21</v>
      </c>
      <c r="M80" s="158">
        <f>G80*(1+L80/100)</f>
        <v>0</v>
      </c>
      <c r="N80" s="158">
        <v>0.32119999999999999</v>
      </c>
      <c r="O80" s="158">
        <f>ROUND(E80*N80,2)</f>
        <v>31.41</v>
      </c>
      <c r="P80" s="158">
        <v>0</v>
      </c>
      <c r="Q80" s="158">
        <f>ROUND(E80*P80,2)</f>
        <v>0</v>
      </c>
      <c r="R80" s="158"/>
      <c r="S80" s="158" t="s">
        <v>114</v>
      </c>
      <c r="T80" s="158" t="s">
        <v>115</v>
      </c>
      <c r="U80" s="158">
        <v>0.9</v>
      </c>
      <c r="V80" s="158">
        <f>ROUND(E80*U80,2)</f>
        <v>88.02</v>
      </c>
      <c r="W80" s="158"/>
      <c r="X80" s="158" t="s">
        <v>105</v>
      </c>
      <c r="Y80" s="149"/>
      <c r="Z80" s="149"/>
      <c r="AA80" s="149"/>
      <c r="AB80" s="149"/>
      <c r="AC80" s="149"/>
      <c r="AD80" s="149"/>
      <c r="AE80" s="149"/>
      <c r="AF80" s="149"/>
      <c r="AG80" s="149" t="s">
        <v>106</v>
      </c>
      <c r="AH80" s="149"/>
      <c r="AI80" s="149"/>
      <c r="AJ80" s="149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  <c r="AV80" s="149"/>
      <c r="AW80" s="149"/>
      <c r="AX80" s="149"/>
      <c r="AY80" s="149"/>
      <c r="AZ80" s="149"/>
      <c r="BA80" s="149"/>
      <c r="BB80" s="149"/>
      <c r="BC80" s="149"/>
      <c r="BD80" s="149"/>
      <c r="BE80" s="149"/>
      <c r="BF80" s="149"/>
      <c r="BG80" s="149"/>
      <c r="BH80" s="149"/>
    </row>
    <row r="81" spans="1:60" outlineLevel="1" x14ac:dyDescent="0.2">
      <c r="A81" s="156"/>
      <c r="B81" s="157"/>
      <c r="C81" s="184" t="s">
        <v>211</v>
      </c>
      <c r="D81" s="160"/>
      <c r="E81" s="161">
        <v>97.8</v>
      </c>
      <c r="F81" s="158"/>
      <c r="G81" s="158"/>
      <c r="H81" s="158"/>
      <c r="I81" s="158"/>
      <c r="J81" s="158"/>
      <c r="K81" s="158"/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/>
      <c r="Y81" s="149"/>
      <c r="Z81" s="149"/>
      <c r="AA81" s="149"/>
      <c r="AB81" s="149"/>
      <c r="AC81" s="149"/>
      <c r="AD81" s="149"/>
      <c r="AE81" s="149"/>
      <c r="AF81" s="149"/>
      <c r="AG81" s="149" t="s">
        <v>108</v>
      </c>
      <c r="AH81" s="149">
        <v>0</v>
      </c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149"/>
      <c r="AW81" s="149"/>
      <c r="AX81" s="149"/>
      <c r="AY81" s="149"/>
      <c r="AZ81" s="149"/>
      <c r="BA81" s="149"/>
      <c r="BB81" s="149"/>
      <c r="BC81" s="149"/>
      <c r="BD81" s="149"/>
      <c r="BE81" s="149"/>
      <c r="BF81" s="149"/>
      <c r="BG81" s="149"/>
      <c r="BH81" s="149"/>
    </row>
    <row r="82" spans="1:60" x14ac:dyDescent="0.2">
      <c r="A82" s="163" t="s">
        <v>98</v>
      </c>
      <c r="B82" s="164" t="s">
        <v>66</v>
      </c>
      <c r="C82" s="182" t="s">
        <v>67</v>
      </c>
      <c r="D82" s="165"/>
      <c r="E82" s="166"/>
      <c r="F82" s="167"/>
      <c r="G82" s="168">
        <f>SUMIF(AG83:AG83,"&lt;&gt;NOR",G83:G83)</f>
        <v>0</v>
      </c>
      <c r="H82" s="162"/>
      <c r="I82" s="162">
        <f>SUM(I83:I83)</f>
        <v>0</v>
      </c>
      <c r="J82" s="162"/>
      <c r="K82" s="162">
        <f>SUM(K83:K83)</f>
        <v>0</v>
      </c>
      <c r="L82" s="162"/>
      <c r="M82" s="162">
        <f>SUM(M83:M83)</f>
        <v>0</v>
      </c>
      <c r="N82" s="162"/>
      <c r="O82" s="162">
        <f>SUM(O83:O83)</f>
        <v>0</v>
      </c>
      <c r="P82" s="162"/>
      <c r="Q82" s="162">
        <f>SUM(Q83:Q83)</f>
        <v>0</v>
      </c>
      <c r="R82" s="162"/>
      <c r="S82" s="162"/>
      <c r="T82" s="162"/>
      <c r="U82" s="162"/>
      <c r="V82" s="162">
        <f>SUM(V83:V83)</f>
        <v>182.21</v>
      </c>
      <c r="W82" s="162"/>
      <c r="X82" s="162"/>
      <c r="AG82" t="s">
        <v>99</v>
      </c>
    </row>
    <row r="83" spans="1:60" outlineLevel="1" x14ac:dyDescent="0.2">
      <c r="A83" s="175">
        <v>26</v>
      </c>
      <c r="B83" s="176" t="s">
        <v>212</v>
      </c>
      <c r="C83" s="185" t="s">
        <v>213</v>
      </c>
      <c r="D83" s="177" t="s">
        <v>148</v>
      </c>
      <c r="E83" s="178">
        <v>785.39149999999995</v>
      </c>
      <c r="F83" s="179"/>
      <c r="G83" s="180">
        <f>ROUND(E83*F83,2)</f>
        <v>0</v>
      </c>
      <c r="H83" s="159"/>
      <c r="I83" s="158">
        <f>ROUND(E83*H83,2)</f>
        <v>0</v>
      </c>
      <c r="J83" s="159"/>
      <c r="K83" s="158">
        <f>ROUND(E83*J83,2)</f>
        <v>0</v>
      </c>
      <c r="L83" s="158">
        <v>21</v>
      </c>
      <c r="M83" s="158">
        <f>G83*(1+L83/100)</f>
        <v>0</v>
      </c>
      <c r="N83" s="158">
        <v>0</v>
      </c>
      <c r="O83" s="158">
        <f>ROUND(E83*N83,2)</f>
        <v>0</v>
      </c>
      <c r="P83" s="158">
        <v>0</v>
      </c>
      <c r="Q83" s="158">
        <f>ROUND(E83*P83,2)</f>
        <v>0</v>
      </c>
      <c r="R83" s="158"/>
      <c r="S83" s="158" t="s">
        <v>114</v>
      </c>
      <c r="T83" s="158" t="s">
        <v>115</v>
      </c>
      <c r="U83" s="158">
        <v>0.23200000000000001</v>
      </c>
      <c r="V83" s="158">
        <f>ROUND(E83*U83,2)</f>
        <v>182.21</v>
      </c>
      <c r="W83" s="158"/>
      <c r="X83" s="158" t="s">
        <v>214</v>
      </c>
      <c r="Y83" s="149"/>
      <c r="Z83" s="149"/>
      <c r="AA83" s="149"/>
      <c r="AB83" s="149"/>
      <c r="AC83" s="149"/>
      <c r="AD83" s="149"/>
      <c r="AE83" s="149"/>
      <c r="AF83" s="149"/>
      <c r="AG83" s="149" t="s">
        <v>215</v>
      </c>
      <c r="AH83" s="149"/>
      <c r="AI83" s="149"/>
      <c r="AJ83" s="149"/>
      <c r="AK83" s="149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49"/>
      <c r="AW83" s="149"/>
      <c r="AX83" s="149"/>
      <c r="AY83" s="149"/>
      <c r="AZ83" s="149"/>
      <c r="BA83" s="149"/>
      <c r="BB83" s="149"/>
      <c r="BC83" s="149"/>
      <c r="BD83" s="149"/>
      <c r="BE83" s="149"/>
      <c r="BF83" s="149"/>
      <c r="BG83" s="149"/>
      <c r="BH83" s="149"/>
    </row>
    <row r="84" spans="1:60" x14ac:dyDescent="0.2">
      <c r="A84" s="163" t="s">
        <v>98</v>
      </c>
      <c r="B84" s="164" t="s">
        <v>68</v>
      </c>
      <c r="C84" s="182" t="s">
        <v>69</v>
      </c>
      <c r="D84" s="165"/>
      <c r="E84" s="166"/>
      <c r="F84" s="167"/>
      <c r="G84" s="168">
        <f>SUMIF(AG85:AG87,"&lt;&gt;NOR",G85:G87)</f>
        <v>0</v>
      </c>
      <c r="H84" s="162"/>
      <c r="I84" s="162">
        <f>SUM(I85:I87)</f>
        <v>0</v>
      </c>
      <c r="J84" s="162"/>
      <c r="K84" s="162">
        <f>SUM(K85:K87)</f>
        <v>0</v>
      </c>
      <c r="L84" s="162"/>
      <c r="M84" s="162">
        <f>SUM(M85:M87)</f>
        <v>0</v>
      </c>
      <c r="N84" s="162"/>
      <c r="O84" s="162">
        <f>SUM(O85:O87)</f>
        <v>0</v>
      </c>
      <c r="P84" s="162"/>
      <c r="Q84" s="162">
        <f>SUM(Q85:Q87)</f>
        <v>0</v>
      </c>
      <c r="R84" s="162"/>
      <c r="S84" s="162"/>
      <c r="T84" s="162"/>
      <c r="U84" s="162"/>
      <c r="V84" s="162">
        <f>SUM(V85:V87)</f>
        <v>0</v>
      </c>
      <c r="W84" s="162"/>
      <c r="X84" s="162"/>
      <c r="AG84" t="s">
        <v>99</v>
      </c>
    </row>
    <row r="85" spans="1:60" outlineLevel="1" x14ac:dyDescent="0.2">
      <c r="A85" s="175">
        <v>27</v>
      </c>
      <c r="B85" s="176" t="s">
        <v>216</v>
      </c>
      <c r="C85" s="185" t="s">
        <v>217</v>
      </c>
      <c r="D85" s="177" t="s">
        <v>148</v>
      </c>
      <c r="E85" s="178">
        <v>181.28</v>
      </c>
      <c r="F85" s="179"/>
      <c r="G85" s="180">
        <f>ROUND(E85*F85,2)</f>
        <v>0</v>
      </c>
      <c r="H85" s="159"/>
      <c r="I85" s="158">
        <f>ROUND(E85*H85,2)</f>
        <v>0</v>
      </c>
      <c r="J85" s="159"/>
      <c r="K85" s="158">
        <f>ROUND(E85*J85,2)</f>
        <v>0</v>
      </c>
      <c r="L85" s="158">
        <v>21</v>
      </c>
      <c r="M85" s="158">
        <f>G85*(1+L85/100)</f>
        <v>0</v>
      </c>
      <c r="N85" s="158">
        <v>0</v>
      </c>
      <c r="O85" s="158">
        <f>ROUND(E85*N85,2)</f>
        <v>0</v>
      </c>
      <c r="P85" s="158">
        <v>0</v>
      </c>
      <c r="Q85" s="158">
        <f>ROUND(E85*P85,2)</f>
        <v>0</v>
      </c>
      <c r="R85" s="158"/>
      <c r="S85" s="158" t="s">
        <v>114</v>
      </c>
      <c r="T85" s="158" t="s">
        <v>115</v>
      </c>
      <c r="U85" s="158">
        <v>0</v>
      </c>
      <c r="V85" s="158">
        <f>ROUND(E85*U85,2)</f>
        <v>0</v>
      </c>
      <c r="W85" s="158"/>
      <c r="X85" s="158" t="s">
        <v>218</v>
      </c>
      <c r="Y85" s="149"/>
      <c r="Z85" s="149"/>
      <c r="AA85" s="149"/>
      <c r="AB85" s="149"/>
      <c r="AC85" s="149"/>
      <c r="AD85" s="149"/>
      <c r="AE85" s="149"/>
      <c r="AF85" s="149"/>
      <c r="AG85" s="149" t="s">
        <v>219</v>
      </c>
      <c r="AH85" s="149"/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49"/>
      <c r="AW85" s="149"/>
      <c r="AX85" s="149"/>
      <c r="AY85" s="149"/>
      <c r="AZ85" s="149"/>
      <c r="BA85" s="149"/>
      <c r="BB85" s="149"/>
      <c r="BC85" s="149"/>
      <c r="BD85" s="149"/>
      <c r="BE85" s="149"/>
      <c r="BF85" s="149"/>
      <c r="BG85" s="149"/>
      <c r="BH85" s="149"/>
    </row>
    <row r="86" spans="1:60" outlineLevel="1" x14ac:dyDescent="0.2">
      <c r="A86" s="175">
        <v>28</v>
      </c>
      <c r="B86" s="176" t="s">
        <v>220</v>
      </c>
      <c r="C86" s="185" t="s">
        <v>221</v>
      </c>
      <c r="D86" s="177" t="s">
        <v>148</v>
      </c>
      <c r="E86" s="178">
        <v>906.4</v>
      </c>
      <c r="F86" s="179"/>
      <c r="G86" s="180">
        <f>ROUND(E86*F86,2)</f>
        <v>0</v>
      </c>
      <c r="H86" s="159"/>
      <c r="I86" s="158">
        <f>ROUND(E86*H86,2)</f>
        <v>0</v>
      </c>
      <c r="J86" s="159"/>
      <c r="K86" s="158">
        <f>ROUND(E86*J86,2)</f>
        <v>0</v>
      </c>
      <c r="L86" s="158">
        <v>21</v>
      </c>
      <c r="M86" s="158">
        <f>G86*(1+L86/100)</f>
        <v>0</v>
      </c>
      <c r="N86" s="158">
        <v>0</v>
      </c>
      <c r="O86" s="158">
        <f>ROUND(E86*N86,2)</f>
        <v>0</v>
      </c>
      <c r="P86" s="158">
        <v>0</v>
      </c>
      <c r="Q86" s="158">
        <f>ROUND(E86*P86,2)</f>
        <v>0</v>
      </c>
      <c r="R86" s="158"/>
      <c r="S86" s="158" t="s">
        <v>114</v>
      </c>
      <c r="T86" s="158" t="s">
        <v>115</v>
      </c>
      <c r="U86" s="158">
        <v>0</v>
      </c>
      <c r="V86" s="158">
        <f>ROUND(E86*U86,2)</f>
        <v>0</v>
      </c>
      <c r="W86" s="158"/>
      <c r="X86" s="158" t="s">
        <v>218</v>
      </c>
      <c r="Y86" s="149"/>
      <c r="Z86" s="149"/>
      <c r="AA86" s="149"/>
      <c r="AB86" s="149"/>
      <c r="AC86" s="149"/>
      <c r="AD86" s="149"/>
      <c r="AE86" s="149"/>
      <c r="AF86" s="149"/>
      <c r="AG86" s="149" t="s">
        <v>219</v>
      </c>
      <c r="AH86" s="149"/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49"/>
      <c r="AW86" s="149"/>
      <c r="AX86" s="149"/>
      <c r="AY86" s="149"/>
      <c r="AZ86" s="149"/>
      <c r="BA86" s="149"/>
      <c r="BB86" s="149"/>
      <c r="BC86" s="149"/>
      <c r="BD86" s="149"/>
      <c r="BE86" s="149"/>
      <c r="BF86" s="149"/>
      <c r="BG86" s="149"/>
      <c r="BH86" s="149"/>
    </row>
    <row r="87" spans="1:60" outlineLevel="1" x14ac:dyDescent="0.2">
      <c r="A87" s="169">
        <v>29</v>
      </c>
      <c r="B87" s="170" t="s">
        <v>222</v>
      </c>
      <c r="C87" s="183" t="s">
        <v>223</v>
      </c>
      <c r="D87" s="171" t="s">
        <v>148</v>
      </c>
      <c r="E87" s="172">
        <v>181.86799999999999</v>
      </c>
      <c r="F87" s="173"/>
      <c r="G87" s="174">
        <f>ROUND(E87*F87,2)</f>
        <v>0</v>
      </c>
      <c r="H87" s="159"/>
      <c r="I87" s="158">
        <f>ROUND(E87*H87,2)</f>
        <v>0</v>
      </c>
      <c r="J87" s="159"/>
      <c r="K87" s="158">
        <f>ROUND(E87*J87,2)</f>
        <v>0</v>
      </c>
      <c r="L87" s="158">
        <v>21</v>
      </c>
      <c r="M87" s="158">
        <f>G87*(1+L87/100)</f>
        <v>0</v>
      </c>
      <c r="N87" s="158">
        <v>0</v>
      </c>
      <c r="O87" s="158">
        <f>ROUND(E87*N87,2)</f>
        <v>0</v>
      </c>
      <c r="P87" s="158">
        <v>0</v>
      </c>
      <c r="Q87" s="158">
        <f>ROUND(E87*P87,2)</f>
        <v>0</v>
      </c>
      <c r="R87" s="158"/>
      <c r="S87" s="158" t="s">
        <v>114</v>
      </c>
      <c r="T87" s="158" t="s">
        <v>121</v>
      </c>
      <c r="U87" s="158">
        <v>0</v>
      </c>
      <c r="V87" s="158">
        <f>ROUND(E87*U87,2)</f>
        <v>0</v>
      </c>
      <c r="W87" s="158"/>
      <c r="X87" s="158" t="s">
        <v>105</v>
      </c>
      <c r="Y87" s="149"/>
      <c r="Z87" s="149"/>
      <c r="AA87" s="149"/>
      <c r="AB87" s="149"/>
      <c r="AC87" s="149"/>
      <c r="AD87" s="149"/>
      <c r="AE87" s="149"/>
      <c r="AF87" s="149"/>
      <c r="AG87" s="149" t="s">
        <v>106</v>
      </c>
      <c r="AH87" s="149"/>
      <c r="AI87" s="149"/>
      <c r="AJ87" s="149"/>
      <c r="AK87" s="149"/>
      <c r="AL87" s="149"/>
      <c r="AM87" s="149"/>
      <c r="AN87" s="149"/>
      <c r="AO87" s="149"/>
      <c r="AP87" s="149"/>
      <c r="AQ87" s="149"/>
      <c r="AR87" s="149"/>
      <c r="AS87" s="149"/>
      <c r="AT87" s="149"/>
      <c r="AU87" s="149"/>
      <c r="AV87" s="149"/>
      <c r="AW87" s="149"/>
      <c r="AX87" s="149"/>
      <c r="AY87" s="149"/>
      <c r="AZ87" s="149"/>
      <c r="BA87" s="149"/>
      <c r="BB87" s="149"/>
      <c r="BC87" s="149"/>
      <c r="BD87" s="149"/>
      <c r="BE87" s="149"/>
      <c r="BF87" s="149"/>
      <c r="BG87" s="149"/>
      <c r="BH87" s="149"/>
    </row>
    <row r="88" spans="1:60" x14ac:dyDescent="0.2">
      <c r="A88" s="3"/>
      <c r="B88" s="4"/>
      <c r="C88" s="186"/>
      <c r="D88" s="6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AE88">
        <v>15</v>
      </c>
      <c r="AF88">
        <v>21</v>
      </c>
      <c r="AG88" t="s">
        <v>85</v>
      </c>
    </row>
    <row r="89" spans="1:60" x14ac:dyDescent="0.2">
      <c r="A89" s="152"/>
      <c r="B89" s="153" t="s">
        <v>31</v>
      </c>
      <c r="C89" s="187"/>
      <c r="D89" s="154"/>
      <c r="E89" s="155"/>
      <c r="F89" s="155"/>
      <c r="G89" s="181">
        <f>G8+G46+G54+G82+G84</f>
        <v>0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AE89">
        <f>SUMIF(L7:L87,AE88,G7:G87)</f>
        <v>0</v>
      </c>
      <c r="AF89">
        <f>SUMIF(L7:L87,AF88,G7:G87)</f>
        <v>0</v>
      </c>
      <c r="AG89" t="s">
        <v>224</v>
      </c>
    </row>
    <row r="90" spans="1:60" x14ac:dyDescent="0.2">
      <c r="A90" s="3"/>
      <c r="B90" s="4"/>
      <c r="C90" s="186"/>
      <c r="D90" s="6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60" x14ac:dyDescent="0.2">
      <c r="A91" s="3"/>
      <c r="B91" s="4"/>
      <c r="C91" s="186"/>
      <c r="D91" s="6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60" x14ac:dyDescent="0.2">
      <c r="A92" s="266" t="s">
        <v>225</v>
      </c>
      <c r="B92" s="266"/>
      <c r="C92" s="267"/>
      <c r="D92" s="6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60" x14ac:dyDescent="0.2">
      <c r="A93" s="245"/>
      <c r="B93" s="246"/>
      <c r="C93" s="247"/>
      <c r="D93" s="246"/>
      <c r="E93" s="246"/>
      <c r="F93" s="246"/>
      <c r="G93" s="248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AG93" t="s">
        <v>226</v>
      </c>
    </row>
    <row r="94" spans="1:60" x14ac:dyDescent="0.2">
      <c r="A94" s="249"/>
      <c r="B94" s="250"/>
      <c r="C94" s="251"/>
      <c r="D94" s="250"/>
      <c r="E94" s="250"/>
      <c r="F94" s="250"/>
      <c r="G94" s="252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60" x14ac:dyDescent="0.2">
      <c r="A95" s="249"/>
      <c r="B95" s="250"/>
      <c r="C95" s="251"/>
      <c r="D95" s="250"/>
      <c r="E95" s="250"/>
      <c r="F95" s="250"/>
      <c r="G95" s="252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60" x14ac:dyDescent="0.2">
      <c r="A96" s="249"/>
      <c r="B96" s="250"/>
      <c r="C96" s="251"/>
      <c r="D96" s="250"/>
      <c r="E96" s="250"/>
      <c r="F96" s="250"/>
      <c r="G96" s="252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33" x14ac:dyDescent="0.2">
      <c r="A97" s="253"/>
      <c r="B97" s="254"/>
      <c r="C97" s="255"/>
      <c r="D97" s="254"/>
      <c r="E97" s="254"/>
      <c r="F97" s="254"/>
      <c r="G97" s="256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33" x14ac:dyDescent="0.2">
      <c r="A98" s="3"/>
      <c r="B98" s="4"/>
      <c r="C98" s="186"/>
      <c r="D98" s="6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33" x14ac:dyDescent="0.2">
      <c r="C99" s="188"/>
      <c r="D99" s="10"/>
      <c r="AG99" t="s">
        <v>227</v>
      </c>
    </row>
    <row r="100" spans="1:33" x14ac:dyDescent="0.2">
      <c r="D100" s="10"/>
    </row>
    <row r="101" spans="1:33" x14ac:dyDescent="0.2">
      <c r="D101" s="10"/>
    </row>
    <row r="102" spans="1:33" x14ac:dyDescent="0.2">
      <c r="D102" s="10"/>
    </row>
    <row r="103" spans="1:33" x14ac:dyDescent="0.2">
      <c r="D103" s="10"/>
    </row>
    <row r="104" spans="1:33" x14ac:dyDescent="0.2">
      <c r="D104" s="10"/>
    </row>
    <row r="105" spans="1:33" x14ac:dyDescent="0.2">
      <c r="D105" s="10"/>
    </row>
    <row r="106" spans="1:33" x14ac:dyDescent="0.2">
      <c r="D106" s="10"/>
    </row>
    <row r="107" spans="1:33" x14ac:dyDescent="0.2">
      <c r="D107" s="10"/>
    </row>
    <row r="108" spans="1:33" x14ac:dyDescent="0.2">
      <c r="D108" s="10"/>
    </row>
    <row r="109" spans="1:33" x14ac:dyDescent="0.2">
      <c r="D109" s="10"/>
    </row>
    <row r="110" spans="1:33" x14ac:dyDescent="0.2">
      <c r="D110" s="10"/>
    </row>
    <row r="111" spans="1:33" x14ac:dyDescent="0.2">
      <c r="D111" s="10"/>
    </row>
    <row r="112" spans="1:33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wI1a/AgUdcZkX48BpSlD/hnFHnSqXuLYILDEYlOzKqLCg4UmgmeIaXVygfqQn6ITbcV18/ra/dcCvZChEU2P0g==" saltValue="znjfJoATAUe36w3tEs7Rcw==" spinCount="100000" sheet="1"/>
  <mergeCells count="7">
    <mergeCell ref="A93:G97"/>
    <mergeCell ref="C48:G48"/>
    <mergeCell ref="A1:G1"/>
    <mergeCell ref="C2:G2"/>
    <mergeCell ref="C3:G3"/>
    <mergeCell ref="C4:G4"/>
    <mergeCell ref="A92:C92"/>
  </mergeCells>
  <pageMargins left="0.59055118110236204" right="0.196850393700787" top="0.78740157499999996" bottom="0.78740157499999996" header="0.3" footer="0.3"/>
  <pageSetup orientation="portrait" verticalDpi="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7109375" style="123" customWidth="1"/>
    <col min="3" max="3" width="38.28515625" style="123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59" t="s">
        <v>7</v>
      </c>
      <c r="B1" s="259"/>
      <c r="C1" s="259"/>
      <c r="D1" s="259"/>
      <c r="E1" s="259"/>
      <c r="F1" s="259"/>
      <c r="G1" s="259"/>
      <c r="AG1" t="s">
        <v>73</v>
      </c>
    </row>
    <row r="2" spans="1:60" ht="25.15" customHeight="1" x14ac:dyDescent="0.2">
      <c r="A2" s="141" t="s">
        <v>8</v>
      </c>
      <c r="B2" s="49" t="s">
        <v>43</v>
      </c>
      <c r="C2" s="260" t="s">
        <v>44</v>
      </c>
      <c r="D2" s="261"/>
      <c r="E2" s="261"/>
      <c r="F2" s="261"/>
      <c r="G2" s="262"/>
      <c r="AG2" t="s">
        <v>74</v>
      </c>
    </row>
    <row r="3" spans="1:60" ht="25.15" customHeight="1" x14ac:dyDescent="0.2">
      <c r="A3" s="141" t="s">
        <v>9</v>
      </c>
      <c r="B3" s="49" t="s">
        <v>55</v>
      </c>
      <c r="C3" s="260" t="s">
        <v>56</v>
      </c>
      <c r="D3" s="261"/>
      <c r="E3" s="261"/>
      <c r="F3" s="261"/>
      <c r="G3" s="262"/>
      <c r="AC3" s="123" t="s">
        <v>74</v>
      </c>
      <c r="AG3" t="s">
        <v>75</v>
      </c>
    </row>
    <row r="4" spans="1:60" ht="25.15" customHeight="1" x14ac:dyDescent="0.2">
      <c r="A4" s="142" t="s">
        <v>10</v>
      </c>
      <c r="B4" s="143" t="s">
        <v>53</v>
      </c>
      <c r="C4" s="263" t="s">
        <v>56</v>
      </c>
      <c r="D4" s="264"/>
      <c r="E4" s="264"/>
      <c r="F4" s="264"/>
      <c r="G4" s="265"/>
      <c r="AG4" t="s">
        <v>76</v>
      </c>
    </row>
    <row r="5" spans="1:60" x14ac:dyDescent="0.2">
      <c r="D5" s="10"/>
    </row>
    <row r="6" spans="1:60" ht="38.25" x14ac:dyDescent="0.2">
      <c r="A6" s="145" t="s">
        <v>77</v>
      </c>
      <c r="B6" s="147" t="s">
        <v>78</v>
      </c>
      <c r="C6" s="147" t="s">
        <v>79</v>
      </c>
      <c r="D6" s="146" t="s">
        <v>80</v>
      </c>
      <c r="E6" s="145" t="s">
        <v>81</v>
      </c>
      <c r="F6" s="144" t="s">
        <v>82</v>
      </c>
      <c r="G6" s="145" t="s">
        <v>31</v>
      </c>
      <c r="H6" s="148" t="s">
        <v>32</v>
      </c>
      <c r="I6" s="148" t="s">
        <v>83</v>
      </c>
      <c r="J6" s="148" t="s">
        <v>33</v>
      </c>
      <c r="K6" s="148" t="s">
        <v>84</v>
      </c>
      <c r="L6" s="148" t="s">
        <v>85</v>
      </c>
      <c r="M6" s="148" t="s">
        <v>86</v>
      </c>
      <c r="N6" s="148" t="s">
        <v>87</v>
      </c>
      <c r="O6" s="148" t="s">
        <v>88</v>
      </c>
      <c r="P6" s="148" t="s">
        <v>89</v>
      </c>
      <c r="Q6" s="148" t="s">
        <v>90</v>
      </c>
      <c r="R6" s="148" t="s">
        <v>91</v>
      </c>
      <c r="S6" s="148" t="s">
        <v>92</v>
      </c>
      <c r="T6" s="148" t="s">
        <v>93</v>
      </c>
      <c r="U6" s="148" t="s">
        <v>94</v>
      </c>
      <c r="V6" s="148" t="s">
        <v>95</v>
      </c>
      <c r="W6" s="148" t="s">
        <v>96</v>
      </c>
      <c r="X6" s="148" t="s">
        <v>97</v>
      </c>
    </row>
    <row r="7" spans="1:60" hidden="1" x14ac:dyDescent="0.2">
      <c r="A7" s="3"/>
      <c r="B7" s="4"/>
      <c r="C7" s="4"/>
      <c r="D7" s="6"/>
      <c r="E7" s="150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</row>
    <row r="8" spans="1:60" x14ac:dyDescent="0.2">
      <c r="A8" s="163" t="s">
        <v>98</v>
      </c>
      <c r="B8" s="164" t="s">
        <v>71</v>
      </c>
      <c r="C8" s="182" t="s">
        <v>29</v>
      </c>
      <c r="D8" s="165"/>
      <c r="E8" s="166"/>
      <c r="F8" s="167"/>
      <c r="G8" s="168">
        <f>SUMIF(AG9:AG11,"&lt;&gt;NOR",G9:G11)</f>
        <v>0</v>
      </c>
      <c r="H8" s="162"/>
      <c r="I8" s="162">
        <f>SUM(I9:I11)</f>
        <v>0</v>
      </c>
      <c r="J8" s="162"/>
      <c r="K8" s="162">
        <f>SUM(K9:K11)</f>
        <v>0</v>
      </c>
      <c r="L8" s="162"/>
      <c r="M8" s="162">
        <f>SUM(M9:M11)</f>
        <v>0</v>
      </c>
      <c r="N8" s="162"/>
      <c r="O8" s="162">
        <f>SUM(O9:O11)</f>
        <v>0</v>
      </c>
      <c r="P8" s="162"/>
      <c r="Q8" s="162">
        <f>SUM(Q9:Q11)</f>
        <v>0</v>
      </c>
      <c r="R8" s="162"/>
      <c r="S8" s="162"/>
      <c r="T8" s="162"/>
      <c r="U8" s="162"/>
      <c r="V8" s="162">
        <f>SUM(V9:V11)</f>
        <v>0</v>
      </c>
      <c r="W8" s="162"/>
      <c r="X8" s="162"/>
      <c r="AG8" t="s">
        <v>99</v>
      </c>
    </row>
    <row r="9" spans="1:60" outlineLevel="1" x14ac:dyDescent="0.2">
      <c r="A9" s="175">
        <v>1</v>
      </c>
      <c r="B9" s="176" t="s">
        <v>228</v>
      </c>
      <c r="C9" s="185" t="s">
        <v>229</v>
      </c>
      <c r="D9" s="177" t="s">
        <v>230</v>
      </c>
      <c r="E9" s="178">
        <v>1</v>
      </c>
      <c r="F9" s="179"/>
      <c r="G9" s="180">
        <f>ROUND(E9*F9,2)</f>
        <v>0</v>
      </c>
      <c r="H9" s="159"/>
      <c r="I9" s="158">
        <f>ROUND(E9*H9,2)</f>
        <v>0</v>
      </c>
      <c r="J9" s="159"/>
      <c r="K9" s="158">
        <f>ROUND(E9*J9,2)</f>
        <v>0</v>
      </c>
      <c r="L9" s="158">
        <v>21</v>
      </c>
      <c r="M9" s="158">
        <f>G9*(1+L9/100)</f>
        <v>0</v>
      </c>
      <c r="N9" s="158">
        <v>0</v>
      </c>
      <c r="O9" s="158">
        <f>ROUND(E9*N9,2)</f>
        <v>0</v>
      </c>
      <c r="P9" s="158">
        <v>0</v>
      </c>
      <c r="Q9" s="158">
        <f>ROUND(E9*P9,2)</f>
        <v>0</v>
      </c>
      <c r="R9" s="158"/>
      <c r="S9" s="158" t="s">
        <v>114</v>
      </c>
      <c r="T9" s="158" t="s">
        <v>121</v>
      </c>
      <c r="U9" s="158">
        <v>0</v>
      </c>
      <c r="V9" s="158">
        <f>ROUND(E9*U9,2)</f>
        <v>0</v>
      </c>
      <c r="W9" s="158"/>
      <c r="X9" s="158" t="s">
        <v>56</v>
      </c>
      <c r="Y9" s="149"/>
      <c r="Z9" s="149"/>
      <c r="AA9" s="149"/>
      <c r="AB9" s="149"/>
      <c r="AC9" s="149"/>
      <c r="AD9" s="149"/>
      <c r="AE9" s="149"/>
      <c r="AF9" s="149"/>
      <c r="AG9" s="149" t="s">
        <v>231</v>
      </c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</row>
    <row r="10" spans="1:60" outlineLevel="1" x14ac:dyDescent="0.2">
      <c r="A10" s="175">
        <v>2</v>
      </c>
      <c r="B10" s="176" t="s">
        <v>232</v>
      </c>
      <c r="C10" s="185" t="s">
        <v>233</v>
      </c>
      <c r="D10" s="177" t="s">
        <v>230</v>
      </c>
      <c r="E10" s="178">
        <v>1</v>
      </c>
      <c r="F10" s="179"/>
      <c r="G10" s="180">
        <f>ROUND(E10*F10,2)</f>
        <v>0</v>
      </c>
      <c r="H10" s="159"/>
      <c r="I10" s="158">
        <f>ROUND(E10*H10,2)</f>
        <v>0</v>
      </c>
      <c r="J10" s="159"/>
      <c r="K10" s="158">
        <f>ROUND(E10*J10,2)</f>
        <v>0</v>
      </c>
      <c r="L10" s="158">
        <v>21</v>
      </c>
      <c r="M10" s="158">
        <f>G10*(1+L10/100)</f>
        <v>0</v>
      </c>
      <c r="N10" s="158">
        <v>0</v>
      </c>
      <c r="O10" s="158">
        <f>ROUND(E10*N10,2)</f>
        <v>0</v>
      </c>
      <c r="P10" s="158">
        <v>0</v>
      </c>
      <c r="Q10" s="158">
        <f>ROUND(E10*P10,2)</f>
        <v>0</v>
      </c>
      <c r="R10" s="158"/>
      <c r="S10" s="158" t="s">
        <v>114</v>
      </c>
      <c r="T10" s="158" t="s">
        <v>121</v>
      </c>
      <c r="U10" s="158">
        <v>0</v>
      </c>
      <c r="V10" s="158">
        <f>ROUND(E10*U10,2)</f>
        <v>0</v>
      </c>
      <c r="W10" s="158"/>
      <c r="X10" s="158" t="s">
        <v>56</v>
      </c>
      <c r="Y10" s="149"/>
      <c r="Z10" s="149"/>
      <c r="AA10" s="149"/>
      <c r="AB10" s="149"/>
      <c r="AC10" s="149"/>
      <c r="AD10" s="149"/>
      <c r="AE10" s="149"/>
      <c r="AF10" s="149"/>
      <c r="AG10" s="149" t="s">
        <v>234</v>
      </c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</row>
    <row r="11" spans="1:60" outlineLevel="1" x14ac:dyDescent="0.2">
      <c r="A11" s="175">
        <v>3</v>
      </c>
      <c r="B11" s="176" t="s">
        <v>235</v>
      </c>
      <c r="C11" s="185" t="s">
        <v>236</v>
      </c>
      <c r="D11" s="177" t="s">
        <v>230</v>
      </c>
      <c r="E11" s="178">
        <v>1</v>
      </c>
      <c r="F11" s="179"/>
      <c r="G11" s="180">
        <f>ROUND(E11*F11,2)</f>
        <v>0</v>
      </c>
      <c r="H11" s="159"/>
      <c r="I11" s="158">
        <f>ROUND(E11*H11,2)</f>
        <v>0</v>
      </c>
      <c r="J11" s="159"/>
      <c r="K11" s="158">
        <f>ROUND(E11*J11,2)</f>
        <v>0</v>
      </c>
      <c r="L11" s="158">
        <v>21</v>
      </c>
      <c r="M11" s="158">
        <f>G11*(1+L11/100)</f>
        <v>0</v>
      </c>
      <c r="N11" s="158">
        <v>0</v>
      </c>
      <c r="O11" s="158">
        <f>ROUND(E11*N11,2)</f>
        <v>0</v>
      </c>
      <c r="P11" s="158">
        <v>0</v>
      </c>
      <c r="Q11" s="158">
        <f>ROUND(E11*P11,2)</f>
        <v>0</v>
      </c>
      <c r="R11" s="158"/>
      <c r="S11" s="158" t="s">
        <v>114</v>
      </c>
      <c r="T11" s="158" t="s">
        <v>121</v>
      </c>
      <c r="U11" s="158">
        <v>0</v>
      </c>
      <c r="V11" s="158">
        <f>ROUND(E11*U11,2)</f>
        <v>0</v>
      </c>
      <c r="W11" s="158"/>
      <c r="X11" s="158" t="s">
        <v>56</v>
      </c>
      <c r="Y11" s="149"/>
      <c r="Z11" s="149"/>
      <c r="AA11" s="149"/>
      <c r="AB11" s="149"/>
      <c r="AC11" s="149"/>
      <c r="AD11" s="149"/>
      <c r="AE11" s="149"/>
      <c r="AF11" s="149"/>
      <c r="AG11" s="149" t="s">
        <v>231</v>
      </c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</row>
    <row r="12" spans="1:60" x14ac:dyDescent="0.2">
      <c r="A12" s="163" t="s">
        <v>98</v>
      </c>
      <c r="B12" s="164" t="s">
        <v>72</v>
      </c>
      <c r="C12" s="182" t="s">
        <v>30</v>
      </c>
      <c r="D12" s="165"/>
      <c r="E12" s="166"/>
      <c r="F12" s="167"/>
      <c r="G12" s="168">
        <f>SUMIF(AG13:AG15,"&lt;&gt;NOR",G13:G15)</f>
        <v>0</v>
      </c>
      <c r="H12" s="162"/>
      <c r="I12" s="162">
        <f>SUM(I13:I15)</f>
        <v>0</v>
      </c>
      <c r="J12" s="162"/>
      <c r="K12" s="162">
        <f>SUM(K13:K15)</f>
        <v>0</v>
      </c>
      <c r="L12" s="162"/>
      <c r="M12" s="162">
        <f>SUM(M13:M15)</f>
        <v>0</v>
      </c>
      <c r="N12" s="162"/>
      <c r="O12" s="162">
        <f>SUM(O13:O15)</f>
        <v>0</v>
      </c>
      <c r="P12" s="162"/>
      <c r="Q12" s="162">
        <f>SUM(Q13:Q15)</f>
        <v>0</v>
      </c>
      <c r="R12" s="162"/>
      <c r="S12" s="162"/>
      <c r="T12" s="162"/>
      <c r="U12" s="162"/>
      <c r="V12" s="162">
        <f>SUM(V13:V15)</f>
        <v>0</v>
      </c>
      <c r="W12" s="162"/>
      <c r="X12" s="162"/>
      <c r="AG12" t="s">
        <v>99</v>
      </c>
    </row>
    <row r="13" spans="1:60" outlineLevel="1" x14ac:dyDescent="0.2">
      <c r="A13" s="175">
        <v>4</v>
      </c>
      <c r="B13" s="176" t="s">
        <v>237</v>
      </c>
      <c r="C13" s="185" t="s">
        <v>238</v>
      </c>
      <c r="D13" s="177" t="s">
        <v>230</v>
      </c>
      <c r="E13" s="178">
        <v>1</v>
      </c>
      <c r="F13" s="179"/>
      <c r="G13" s="180">
        <f>ROUND(E13*F13,2)</f>
        <v>0</v>
      </c>
      <c r="H13" s="159"/>
      <c r="I13" s="158">
        <f>ROUND(E13*H13,2)</f>
        <v>0</v>
      </c>
      <c r="J13" s="159"/>
      <c r="K13" s="158">
        <f>ROUND(E13*J13,2)</f>
        <v>0</v>
      </c>
      <c r="L13" s="158">
        <v>21</v>
      </c>
      <c r="M13" s="158">
        <f>G13*(1+L13/100)</f>
        <v>0</v>
      </c>
      <c r="N13" s="158">
        <v>0</v>
      </c>
      <c r="O13" s="158">
        <f>ROUND(E13*N13,2)</f>
        <v>0</v>
      </c>
      <c r="P13" s="158">
        <v>0</v>
      </c>
      <c r="Q13" s="158">
        <f>ROUND(E13*P13,2)</f>
        <v>0</v>
      </c>
      <c r="R13" s="158"/>
      <c r="S13" s="158" t="s">
        <v>114</v>
      </c>
      <c r="T13" s="158" t="s">
        <v>121</v>
      </c>
      <c r="U13" s="158">
        <v>0</v>
      </c>
      <c r="V13" s="158">
        <f>ROUND(E13*U13,2)</f>
        <v>0</v>
      </c>
      <c r="W13" s="158"/>
      <c r="X13" s="158" t="s">
        <v>56</v>
      </c>
      <c r="Y13" s="149"/>
      <c r="Z13" s="149"/>
      <c r="AA13" s="149"/>
      <c r="AB13" s="149"/>
      <c r="AC13" s="149"/>
      <c r="AD13" s="149"/>
      <c r="AE13" s="149"/>
      <c r="AF13" s="149"/>
      <c r="AG13" s="149" t="s">
        <v>231</v>
      </c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</row>
    <row r="14" spans="1:60" outlineLevel="1" x14ac:dyDescent="0.2">
      <c r="A14" s="175">
        <v>5</v>
      </c>
      <c r="B14" s="176" t="s">
        <v>239</v>
      </c>
      <c r="C14" s="185" t="s">
        <v>240</v>
      </c>
      <c r="D14" s="177" t="s">
        <v>241</v>
      </c>
      <c r="E14" s="178">
        <v>1</v>
      </c>
      <c r="F14" s="179"/>
      <c r="G14" s="180">
        <f>ROUND(E14*F14,2)</f>
        <v>0</v>
      </c>
      <c r="H14" s="159"/>
      <c r="I14" s="158">
        <f>ROUND(E14*H14,2)</f>
        <v>0</v>
      </c>
      <c r="J14" s="159"/>
      <c r="K14" s="158">
        <f>ROUND(E14*J14,2)</f>
        <v>0</v>
      </c>
      <c r="L14" s="158">
        <v>21</v>
      </c>
      <c r="M14" s="158">
        <f>G14*(1+L14/100)</f>
        <v>0</v>
      </c>
      <c r="N14" s="158">
        <v>0</v>
      </c>
      <c r="O14" s="158">
        <f>ROUND(E14*N14,2)</f>
        <v>0</v>
      </c>
      <c r="P14" s="158">
        <v>0</v>
      </c>
      <c r="Q14" s="158">
        <f>ROUND(E14*P14,2)</f>
        <v>0</v>
      </c>
      <c r="R14" s="158"/>
      <c r="S14" s="158" t="s">
        <v>103</v>
      </c>
      <c r="T14" s="158" t="s">
        <v>121</v>
      </c>
      <c r="U14" s="158">
        <v>0</v>
      </c>
      <c r="V14" s="158">
        <f>ROUND(E14*U14,2)</f>
        <v>0</v>
      </c>
      <c r="W14" s="158"/>
      <c r="X14" s="158" t="s">
        <v>105</v>
      </c>
      <c r="Y14" s="149"/>
      <c r="Z14" s="149"/>
      <c r="AA14" s="149"/>
      <c r="AB14" s="149"/>
      <c r="AC14" s="149"/>
      <c r="AD14" s="149"/>
      <c r="AE14" s="149"/>
      <c r="AF14" s="149"/>
      <c r="AG14" s="149" t="s">
        <v>106</v>
      </c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</row>
    <row r="15" spans="1:60" ht="22.5" outlineLevel="1" x14ac:dyDescent="0.2">
      <c r="A15" s="169">
        <v>6</v>
      </c>
      <c r="B15" s="170" t="s">
        <v>242</v>
      </c>
      <c r="C15" s="183" t="s">
        <v>243</v>
      </c>
      <c r="D15" s="171" t="s">
        <v>230</v>
      </c>
      <c r="E15" s="172">
        <v>1</v>
      </c>
      <c r="F15" s="173"/>
      <c r="G15" s="174">
        <f>ROUND(E15*F15,2)</f>
        <v>0</v>
      </c>
      <c r="H15" s="159"/>
      <c r="I15" s="158">
        <f>ROUND(E15*H15,2)</f>
        <v>0</v>
      </c>
      <c r="J15" s="159"/>
      <c r="K15" s="158">
        <f>ROUND(E15*J15,2)</f>
        <v>0</v>
      </c>
      <c r="L15" s="158">
        <v>21</v>
      </c>
      <c r="M15" s="158">
        <f>G15*(1+L15/100)</f>
        <v>0</v>
      </c>
      <c r="N15" s="158">
        <v>0</v>
      </c>
      <c r="O15" s="158">
        <f>ROUND(E15*N15,2)</f>
        <v>0</v>
      </c>
      <c r="P15" s="158">
        <v>0</v>
      </c>
      <c r="Q15" s="158">
        <f>ROUND(E15*P15,2)</f>
        <v>0</v>
      </c>
      <c r="R15" s="158"/>
      <c r="S15" s="158" t="s">
        <v>114</v>
      </c>
      <c r="T15" s="158" t="s">
        <v>121</v>
      </c>
      <c r="U15" s="158">
        <v>0</v>
      </c>
      <c r="V15" s="158">
        <f>ROUND(E15*U15,2)</f>
        <v>0</v>
      </c>
      <c r="W15" s="158"/>
      <c r="X15" s="158" t="s">
        <v>56</v>
      </c>
      <c r="Y15" s="149"/>
      <c r="Z15" s="149"/>
      <c r="AA15" s="149"/>
      <c r="AB15" s="149"/>
      <c r="AC15" s="149"/>
      <c r="AD15" s="149"/>
      <c r="AE15" s="149"/>
      <c r="AF15" s="149"/>
      <c r="AG15" s="149" t="s">
        <v>231</v>
      </c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</row>
    <row r="16" spans="1:60" x14ac:dyDescent="0.2">
      <c r="A16" s="3"/>
      <c r="B16" s="4"/>
      <c r="C16" s="186"/>
      <c r="D16" s="6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AE16">
        <v>15</v>
      </c>
      <c r="AF16">
        <v>21</v>
      </c>
      <c r="AG16" t="s">
        <v>85</v>
      </c>
    </row>
    <row r="17" spans="1:33" x14ac:dyDescent="0.2">
      <c r="A17" s="152"/>
      <c r="B17" s="153" t="s">
        <v>31</v>
      </c>
      <c r="C17" s="187"/>
      <c r="D17" s="154"/>
      <c r="E17" s="155"/>
      <c r="F17" s="155"/>
      <c r="G17" s="181">
        <f>G8+G12</f>
        <v>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AE17">
        <f>SUMIF(L7:L15,AE16,G7:G15)</f>
        <v>0</v>
      </c>
      <c r="AF17">
        <f>SUMIF(L7:L15,AF16,G7:G15)</f>
        <v>0</v>
      </c>
      <c r="AG17" t="s">
        <v>224</v>
      </c>
    </row>
    <row r="18" spans="1:33" x14ac:dyDescent="0.2">
      <c r="A18" s="3"/>
      <c r="B18" s="4"/>
      <c r="C18" s="186"/>
      <c r="D18" s="6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33" x14ac:dyDescent="0.2">
      <c r="A19" s="3"/>
      <c r="B19" s="4"/>
      <c r="C19" s="186"/>
      <c r="D19" s="6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33" x14ac:dyDescent="0.2">
      <c r="A20" s="266" t="s">
        <v>225</v>
      </c>
      <c r="B20" s="266"/>
      <c r="C20" s="267"/>
      <c r="D20" s="6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33" x14ac:dyDescent="0.2">
      <c r="A21" s="245"/>
      <c r="B21" s="246"/>
      <c r="C21" s="247"/>
      <c r="D21" s="246"/>
      <c r="E21" s="246"/>
      <c r="F21" s="246"/>
      <c r="G21" s="248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AG21" t="s">
        <v>226</v>
      </c>
    </row>
    <row r="22" spans="1:33" x14ac:dyDescent="0.2">
      <c r="A22" s="249"/>
      <c r="B22" s="250"/>
      <c r="C22" s="251"/>
      <c r="D22" s="250"/>
      <c r="E22" s="250"/>
      <c r="F22" s="250"/>
      <c r="G22" s="252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33" x14ac:dyDescent="0.2">
      <c r="A23" s="249"/>
      <c r="B23" s="250"/>
      <c r="C23" s="251"/>
      <c r="D23" s="250"/>
      <c r="E23" s="250"/>
      <c r="F23" s="250"/>
      <c r="G23" s="25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33" x14ac:dyDescent="0.2">
      <c r="A24" s="249"/>
      <c r="B24" s="250"/>
      <c r="C24" s="251"/>
      <c r="D24" s="250"/>
      <c r="E24" s="250"/>
      <c r="F24" s="250"/>
      <c r="G24" s="25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33" x14ac:dyDescent="0.2">
      <c r="A25" s="253"/>
      <c r="B25" s="254"/>
      <c r="C25" s="255"/>
      <c r="D25" s="254"/>
      <c r="E25" s="254"/>
      <c r="F25" s="254"/>
      <c r="G25" s="256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33" x14ac:dyDescent="0.2">
      <c r="A26" s="3"/>
      <c r="B26" s="4"/>
      <c r="C26" s="186"/>
      <c r="D26" s="6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33" x14ac:dyDescent="0.2">
      <c r="C27" s="188"/>
      <c r="D27" s="10"/>
      <c r="AG27" t="s">
        <v>227</v>
      </c>
    </row>
    <row r="28" spans="1:33" x14ac:dyDescent="0.2">
      <c r="D28" s="10"/>
    </row>
    <row r="29" spans="1:33" x14ac:dyDescent="0.2">
      <c r="D29" s="10"/>
    </row>
    <row r="30" spans="1:33" x14ac:dyDescent="0.2">
      <c r="D30" s="10"/>
    </row>
    <row r="31" spans="1:33" x14ac:dyDescent="0.2">
      <c r="D31" s="10"/>
    </row>
    <row r="32" spans="1:33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cURwWfubb80WyczEY1zLyqQ++P7iiv19bvnZmq4jhdrhoMvddtu/Ly4z3xwcGpwzY6XjahmI1UMmJ5RdqHmuTg==" saltValue="rHNtD48yD5oGoahmy0oYOA==" spinCount="100000" sheet="1"/>
  <mergeCells count="6">
    <mergeCell ref="A21:G25"/>
    <mergeCell ref="A1:G1"/>
    <mergeCell ref="C2:G2"/>
    <mergeCell ref="C3:G3"/>
    <mergeCell ref="C4:G4"/>
    <mergeCell ref="A20:C20"/>
  </mergeCells>
  <pageMargins left="0.59055118110236204" right="0.196850393700787" top="0.78740157499999996" bottom="0.78740157499999996" header="0.3" footer="0.3"/>
  <pageSetup orientation="portrait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50</vt:i4>
      </vt:variant>
    </vt:vector>
  </HeadingPairs>
  <TitlesOfParts>
    <vt:vector size="55" baseType="lpstr">
      <vt:lpstr>Pokyny pro vyplnění</vt:lpstr>
      <vt:lpstr>Rekapitulace</vt:lpstr>
      <vt:lpstr>VzorPolozky</vt:lpstr>
      <vt:lpstr>01 potok</vt:lpstr>
      <vt:lpstr>02 VRN</vt:lpstr>
      <vt:lpstr>Rekapitulace!CelkemDPHVypocet</vt:lpstr>
      <vt:lpstr>CenaCelkem</vt:lpstr>
      <vt:lpstr>CenaCelkemBezDPH</vt:lpstr>
      <vt:lpstr>Rekapitulace!CenaCelkemVypocet</vt:lpstr>
      <vt:lpstr>cisloobjektu</vt:lpstr>
      <vt:lpstr>Rekapitulace!CisloStavby</vt:lpstr>
      <vt:lpstr>CisloStavebnihoRozpoctu</vt:lpstr>
      <vt:lpstr>dadresa</vt:lpstr>
      <vt:lpstr>Rekapitulace!DIČ</vt:lpstr>
      <vt:lpstr>dmisto</vt:lpstr>
      <vt:lpstr>DPHSni</vt:lpstr>
      <vt:lpstr>DPHZakl</vt:lpstr>
      <vt:lpstr>Rekapitulace!dpsc</vt:lpstr>
      <vt:lpstr>Rekapitulace!IČO</vt:lpstr>
      <vt:lpstr>Mena</vt:lpstr>
      <vt:lpstr>MistoStavby</vt:lpstr>
      <vt:lpstr>nazevobjektu</vt:lpstr>
      <vt:lpstr>Rekapitulace!NazevStavby</vt:lpstr>
      <vt:lpstr>NazevStavebnihoRozpoctu</vt:lpstr>
      <vt:lpstr>'01 potok'!Názvy_tisku</vt:lpstr>
      <vt:lpstr>'02 VRN'!Názvy_tisku</vt:lpstr>
      <vt:lpstr>oadresa</vt:lpstr>
      <vt:lpstr>Rekapitulace!Objednatel</vt:lpstr>
      <vt:lpstr>Rekapitulace!Objekt</vt:lpstr>
      <vt:lpstr>'01 potok'!Oblast_tisku</vt:lpstr>
      <vt:lpstr>'02 VRN'!Oblast_tisku</vt:lpstr>
      <vt:lpstr>Rekapitulace!Oblast_tisku</vt:lpstr>
      <vt:lpstr>Rekapitulace!odic</vt:lpstr>
      <vt:lpstr>Rekapitulace!oico</vt:lpstr>
      <vt:lpstr>Rekapitulace!omisto</vt:lpstr>
      <vt:lpstr>Rekapitulace!onazev</vt:lpstr>
      <vt:lpstr>Rekapitulace!opsc</vt:lpstr>
      <vt:lpstr>padresa</vt:lpstr>
      <vt:lpstr>pdic</vt:lpstr>
      <vt:lpstr>pico</vt:lpstr>
      <vt:lpstr>pmisto</vt:lpstr>
      <vt:lpstr>PoptavkaID</vt:lpstr>
      <vt:lpstr>pPSC</vt:lpstr>
      <vt:lpstr>Projektant</vt:lpstr>
      <vt:lpstr>Rekapitulace!SazbaDPH1</vt:lpstr>
      <vt:lpstr>Rekapitulace!SazbaDPH2</vt:lpstr>
      <vt:lpstr>Vypracoval</vt:lpstr>
      <vt:lpstr>ZakladDPHSni</vt:lpstr>
      <vt:lpstr>Rekapitulace!ZakladDPHSniVypocet</vt:lpstr>
      <vt:lpstr>ZakladDPHZakl</vt:lpstr>
      <vt:lpstr>Rekapitulace!ZakladDPHZaklVypocet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Hulova</cp:lastModifiedBy>
  <cp:lastPrinted>2019-03-19T12:27:02Z</cp:lastPrinted>
  <dcterms:created xsi:type="dcterms:W3CDTF">2009-04-08T07:15:50Z</dcterms:created>
  <dcterms:modified xsi:type="dcterms:W3CDTF">2022-01-07T12:43:19Z</dcterms:modified>
</cp:coreProperties>
</file>